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23250" windowHeight="12570" firstSheet="1" activeTab="2"/>
  </bookViews>
  <sheets>
    <sheet name="Таблица тайминг" sheetId="9" r:id="rId1"/>
    <sheet name="Лист наборки" sheetId="10" r:id="rId2"/>
    <sheet name="Разд Trietex" sheetId="1" r:id="rId3"/>
  </sheets>
  <calcPr calcId="125725" concurrentCalc="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5" i="1"/>
  <c r="O51"/>
  <c r="F16"/>
  <c r="N18"/>
  <c r="P7"/>
  <c r="P11"/>
  <c r="P2"/>
  <c r="Q2"/>
  <c r="O18"/>
  <c r="C11" i="10"/>
  <c r="D14"/>
  <c r="C14"/>
  <c r="Q12" i="1"/>
  <c r="C13" i="10"/>
  <c r="E13"/>
  <c r="P13" i="1"/>
  <c r="N13"/>
  <c r="Q5"/>
  <c r="C15" i="10"/>
  <c r="F8" i="1"/>
  <c r="F9"/>
  <c r="F10"/>
  <c r="S11"/>
  <c r="S7"/>
  <c r="S3"/>
  <c r="P3"/>
  <c r="F2"/>
  <c r="E17"/>
  <c r="F5"/>
  <c r="F7"/>
  <c r="F15"/>
  <c r="F11"/>
  <c r="F12"/>
  <c r="F13"/>
  <c r="B16"/>
  <c r="B15"/>
  <c r="F14"/>
  <c r="B14"/>
  <c r="B13"/>
  <c r="F6"/>
  <c r="B12"/>
  <c r="B10"/>
  <c r="B8"/>
  <c r="B11"/>
  <c r="B9"/>
  <c r="B7"/>
  <c r="B6"/>
  <c r="B5"/>
  <c r="B4"/>
  <c r="B3"/>
  <c r="F4"/>
  <c r="B2"/>
  <c r="F3"/>
  <c r="B63" i="9"/>
  <c r="B64"/>
  <c r="B62"/>
  <c r="E64"/>
  <c r="E63"/>
  <c r="E62"/>
  <c r="B53"/>
  <c r="B54"/>
  <c r="B55"/>
  <c r="B52"/>
  <c r="E54"/>
  <c r="U125" i="1"/>
  <c r="B7" i="9"/>
  <c r="E53"/>
  <c r="B46"/>
  <c r="B45"/>
  <c r="U124" i="1"/>
  <c r="B6" i="9"/>
  <c r="E46"/>
  <c r="E45"/>
  <c r="B39"/>
  <c r="E39"/>
  <c r="B33"/>
  <c r="U126" i="1"/>
  <c r="B8" i="9"/>
  <c r="B23"/>
  <c r="E33"/>
  <c r="B24"/>
  <c r="B25"/>
  <c r="B26"/>
  <c r="E26"/>
  <c r="E25"/>
  <c r="E24"/>
  <c r="E23"/>
  <c r="B16"/>
  <c r="B17"/>
  <c r="B15"/>
  <c r="E17"/>
  <c r="E16"/>
  <c r="E15"/>
  <c r="U123" i="1"/>
  <c r="B5" i="9"/>
  <c r="E8"/>
  <c r="E7"/>
  <c r="E6"/>
  <c r="E5"/>
  <c r="X123" i="1"/>
  <c r="X124"/>
  <c r="X125"/>
  <c r="X126"/>
  <c r="O54"/>
  <c r="O53"/>
  <c r="O55"/>
  <c r="O56"/>
  <c r="O57"/>
  <c r="O58"/>
  <c r="O52"/>
  <c r="O74"/>
  <c r="O62"/>
  <c r="O32"/>
  <c r="O31"/>
  <c r="O95"/>
</calcChain>
</file>

<file path=xl/sharedStrings.xml><?xml version="1.0" encoding="utf-8"?>
<sst xmlns="http://schemas.openxmlformats.org/spreadsheetml/2006/main" count="509" uniqueCount="297">
  <si>
    <t>№</t>
  </si>
  <si>
    <t>Код:</t>
  </si>
  <si>
    <t>Единица:</t>
  </si>
  <si>
    <t>Штука</t>
  </si>
  <si>
    <t>Бесшумный профиль Trietex (белый, 6.1 м. цена за 1 шт.)</t>
  </si>
  <si>
    <t>КН-00000342</t>
  </si>
  <si>
    <t>Метр</t>
  </si>
  <si>
    <t>Бесшумный профиль Trietex (цена за метр, длина- 6м./15 шт.уп.)</t>
  </si>
  <si>
    <t>КН-00000054</t>
  </si>
  <si>
    <t>Бесшумный профиль Trietex (1.3 мм, длина 6.1 м, цена за метр)</t>
  </si>
  <si>
    <t>КН-00000168</t>
  </si>
  <si>
    <t>Профиль Trietex радиальный, 2-х составной ( для гибки, 6 м, цена за метр)</t>
  </si>
  <si>
    <t>КН-00000202</t>
  </si>
  <si>
    <t>Профиль Trietex радиальный, 3-х составной (для гибки, цена за метр, длина- 6м.)</t>
  </si>
  <si>
    <t>КН-00000023</t>
  </si>
  <si>
    <t>Угол:</t>
  </si>
  <si>
    <t>Заход профиля, м.:</t>
  </si>
  <si>
    <t>Длина угла, м.:</t>
  </si>
  <si>
    <t>Ширина, м:</t>
  </si>
  <si>
    <t>Высота, м:</t>
  </si>
  <si>
    <t>Угол 135 для профиля Trietex</t>
  </si>
  <si>
    <t>КН-00000042</t>
  </si>
  <si>
    <t>Угол 90 для профиля Trietex</t>
  </si>
  <si>
    <t>КН-00000041</t>
  </si>
  <si>
    <t>Соединитель:</t>
  </si>
  <si>
    <t>Длина, м.:</t>
  </si>
  <si>
    <t>Соединитель Trietex скрытый</t>
  </si>
  <si>
    <t>КН-00000034</t>
  </si>
  <si>
    <t>Соединитель Trietex внешний</t>
  </si>
  <si>
    <t>КН-00000033</t>
  </si>
  <si>
    <t>Длина на 1 см изделия:</t>
  </si>
  <si>
    <t>Шаг зуба, м:</t>
  </si>
  <si>
    <t>КН-00000427</t>
  </si>
  <si>
    <t>Зубчатый ремень 11.5 мм. Зеленый + черный (цена за метр, бухта 100м.)</t>
  </si>
  <si>
    <t>КН-00000031</t>
  </si>
  <si>
    <t>Зубчатый ремень 11.5 мм. Зеленый (цена за метр, бухта 100м.)</t>
  </si>
  <si>
    <t>КН-00000030</t>
  </si>
  <si>
    <t>Фиксатор зубчатого ремня:</t>
  </si>
  <si>
    <t>Длина, м:</t>
  </si>
  <si>
    <t>Фиксатор ремня 11.5 см.+ защелка</t>
  </si>
  <si>
    <t>КН-00000032</t>
  </si>
  <si>
    <t>Длина блока с вычетом захода профиля м:</t>
  </si>
  <si>
    <t>Вал, мм:</t>
  </si>
  <si>
    <t>Блок мотора A-OK AM50 для Trietex (комплект из 2-х шт)</t>
  </si>
  <si>
    <t>КН-00000412</t>
  </si>
  <si>
    <t>Блок мотора Novo N21 для профиля Trietex (комплект из 2-х шт, нет подвеса для крючка)</t>
  </si>
  <si>
    <t>КН-00000361</t>
  </si>
  <si>
    <t>Блок мотора DT-82 для профиля Trietex (комплект из 2-х шт.)</t>
  </si>
  <si>
    <t>КН-00000360</t>
  </si>
  <si>
    <t>Блок мотора SimpleTec GD36 для профиля Trietex ( цена за 1шт, концевой крючок в комплекте)</t>
  </si>
  <si>
    <t>КН-00000242</t>
  </si>
  <si>
    <t>Блок мотора N23 для профиля Trietex (комплект из 2-х шт.)</t>
  </si>
  <si>
    <t>КН-00000212</t>
  </si>
  <si>
    <t>Блок мотора Novo N21 для профиля Trietex (комплект из 2-х шт.)</t>
  </si>
  <si>
    <t>КН-00000027</t>
  </si>
  <si>
    <t>Блок мотора DT-82 для профиля Trietex (комплект из 2-х шт.+декор. заглушка)</t>
  </si>
  <si>
    <t>КН-00000024</t>
  </si>
  <si>
    <t>Блок мотора А-ОК АМ68 для профиля Trietex (комплект из 2-х шт)</t>
  </si>
  <si>
    <t>НФ-00000018</t>
  </si>
  <si>
    <t>Крючок блока мотора, торцевой заглушки:</t>
  </si>
  <si>
    <t>Длина к блоку, м.:</t>
  </si>
  <si>
    <t>Крючок подвеса для блока мотора Блок мотора Novo N21 КН-00000361</t>
  </si>
  <si>
    <t>КН-00000358</t>
  </si>
  <si>
    <t>Крышка для блока мотора AM68</t>
  </si>
  <si>
    <t>КН-00000351</t>
  </si>
  <si>
    <t>Фиксатор блока мотора</t>
  </si>
  <si>
    <t>КН-00000017</t>
  </si>
  <si>
    <t>Длина торцевой заглушки, м.:</t>
  </si>
  <si>
    <t>Заглушка торцевая для профиля Trietex (односторонний карниз)</t>
  </si>
  <si>
    <t>КН-00000025</t>
  </si>
  <si>
    <t>Глайдер для радиального профиля Trietex (комплект из 2-х шт, 5 комп. в упак.)</t>
  </si>
  <si>
    <t>КН-00000039</t>
  </si>
  <si>
    <t>Глайдер Премиум для профиля Trietex (комплект из 2-х шт.)</t>
  </si>
  <si>
    <t>КН-00000038</t>
  </si>
  <si>
    <t>Глайдер Стандарт для профиля Trietex  (комплект из 2-х шт, 5 комп. в упак.)</t>
  </si>
  <si>
    <t>КН-00000037</t>
  </si>
  <si>
    <t>Бегунок радиальный для профиля Trietex (200 шт. в уп.)</t>
  </si>
  <si>
    <t>КН-00000036</t>
  </si>
  <si>
    <t>Бегунок для профиля Trietex (200 шт. в уп.)</t>
  </si>
  <si>
    <t>КН-00000035</t>
  </si>
  <si>
    <t>Скрытый потолочный кронштейн для Trietex (белый)</t>
  </si>
  <si>
    <t>КН-00000353</t>
  </si>
  <si>
    <t>Кронштейн потолочный для радиального профиля Trietex</t>
  </si>
  <si>
    <t>КН-00000029</t>
  </si>
  <si>
    <t>Кронштейн потолочный для профиля Trietex (100 шт. в уп.)</t>
  </si>
  <si>
    <t>КН-00000028</t>
  </si>
  <si>
    <t>Крючок для штор</t>
  </si>
  <si>
    <t>КН-0000040</t>
  </si>
  <si>
    <t>Толщина, м:</t>
  </si>
  <si>
    <t>Расчетное расстояние между бегунками, м.:</t>
  </si>
  <si>
    <t>Расчетное расстояние между, м.:</t>
  </si>
  <si>
    <r>
      <t xml:space="preserve">Длина </t>
    </r>
    <r>
      <rPr>
        <b/>
        <i/>
        <u/>
        <sz val="11"/>
        <color theme="1"/>
        <rFont val="Calibri"/>
        <family val="2"/>
        <charset val="204"/>
        <scheme val="minor"/>
      </rPr>
      <t>внутр.</t>
    </r>
    <r>
      <rPr>
        <b/>
        <i/>
        <sz val="11"/>
        <color theme="1"/>
        <rFont val="Calibri"/>
        <family val="2"/>
        <charset val="204"/>
        <scheme val="minor"/>
      </rPr>
      <t>радиуса, м.:</t>
    </r>
  </si>
  <si>
    <r>
      <t xml:space="preserve">Длина </t>
    </r>
    <r>
      <rPr>
        <b/>
        <i/>
        <u/>
        <sz val="11"/>
        <color theme="1"/>
        <rFont val="Calibri"/>
        <family val="2"/>
        <charset val="204"/>
        <scheme val="minor"/>
      </rPr>
      <t>наруж.</t>
    </r>
    <r>
      <rPr>
        <b/>
        <i/>
        <sz val="11"/>
        <color theme="1"/>
        <rFont val="Calibri"/>
        <family val="2"/>
        <charset val="204"/>
        <scheme val="minor"/>
      </rPr>
      <t>радиуса, м.:</t>
    </r>
  </si>
  <si>
    <t>Зубчатый ремень 11.5 мм. SimpleTec design (бухта 100 м), (голубой)</t>
  </si>
  <si>
    <t>Артикул:</t>
  </si>
  <si>
    <t>Мотор для раздвижных Novo N21-4А5-1.2 (фазный, 5 проводов)</t>
  </si>
  <si>
    <t>КН-00000048</t>
  </si>
  <si>
    <t>Крышка блока мотора:</t>
  </si>
  <si>
    <t>Профиль Trietex:</t>
  </si>
  <si>
    <t>Зубчатый ремень Trietex:</t>
  </si>
  <si>
    <t>Блок мотора Trietex:</t>
  </si>
  <si>
    <t>Фиксатор блока мотора Trietex:</t>
  </si>
  <si>
    <t>Заглушка торцевая для профиля Trietex:</t>
  </si>
  <si>
    <t>Глайдер для профиля Trietex:</t>
  </si>
  <si>
    <t>Бегунок для профиля Trietex:</t>
  </si>
  <si>
    <t>Кронштейн для профиля Trietex:</t>
  </si>
  <si>
    <t>Крючок для штор Trietex:</t>
  </si>
  <si>
    <t>Мотор для раздвижных карнизов Trietex:</t>
  </si>
  <si>
    <t>6 (6-граней)</t>
  </si>
  <si>
    <t>6х4</t>
  </si>
  <si>
    <t>5х5 (квадрат)</t>
  </si>
  <si>
    <t>КН-00000051</t>
  </si>
  <si>
    <t>КН-00000052</t>
  </si>
  <si>
    <t>КН-00000239</t>
  </si>
  <si>
    <t>Этап сборки:</t>
  </si>
  <si>
    <t>Тайминг этапов, мин.:</t>
  </si>
  <si>
    <t>Описание процесса:</t>
  </si>
  <si>
    <t>Этап №2</t>
  </si>
  <si>
    <t>№1.1</t>
  </si>
  <si>
    <t>№1.2</t>
  </si>
  <si>
    <t>№3.1</t>
  </si>
  <si>
    <t>-</t>
  </si>
  <si>
    <t>Зона проверки:</t>
  </si>
  <si>
    <t>Привязка пульта</t>
  </si>
  <si>
    <t>Проверка синхронизации с облачными программами, приложениями - умный дом.</t>
  </si>
  <si>
    <t>Тайминг по сборке, мин.:</t>
  </si>
  <si>
    <t>Фото:</t>
  </si>
  <si>
    <t>№2.1</t>
  </si>
  <si>
    <t>№2.2</t>
  </si>
  <si>
    <t>Этап №1 (заготовка)</t>
  </si>
  <si>
    <t>Этап №2 (наборка комплектующих, сборка)</t>
  </si>
  <si>
    <t xml:space="preserve"> Один Ззагиб согласно данных по ТЗ, требованию -  радиального изделия, либо энкер. Отпил концов, согласно расчетной длины. Изделие радиального и энкер карниза до 7 метров, включительно. </t>
  </si>
  <si>
    <t>№2.4</t>
  </si>
  <si>
    <t>Сборка, скрутка 1-го угла. Сборка изделия</t>
  </si>
  <si>
    <t>Сборка, скрутка 1-го соединителя. Сборка изделия.</t>
  </si>
  <si>
    <r>
      <t xml:space="preserve">Расчет, калькуляция вычета комплектующих согласно требованию, размерного листа, программного конструктора. Разметка, распил профиля. Изделие прямого, раздвижного карниза до 7 метров, включительно. </t>
    </r>
    <r>
      <rPr>
        <i/>
        <u/>
        <sz val="11"/>
        <color theme="1"/>
        <rFont val="Calibri"/>
        <family val="2"/>
        <charset val="204"/>
        <scheme val="minor"/>
      </rPr>
      <t>Примечание: Без учета выбор профиля.</t>
    </r>
  </si>
  <si>
    <t>Наборка комплектующих, упаковка.</t>
  </si>
  <si>
    <t>№2.5</t>
  </si>
  <si>
    <t>№2.6</t>
  </si>
  <si>
    <t>Установка дэкоративной крышки.</t>
  </si>
  <si>
    <t>№2.7</t>
  </si>
  <si>
    <t>№2.8</t>
  </si>
  <si>
    <r>
      <t xml:space="preserve">Протяжка ремня, фиксация. </t>
    </r>
    <r>
      <rPr>
        <i/>
        <u/>
        <sz val="11"/>
        <color theme="1"/>
        <rFont val="Calibri"/>
        <family val="2"/>
        <charset val="204"/>
        <scheme val="minor"/>
      </rPr>
      <t xml:space="preserve">Примечание: Без разборки и смазки. </t>
    </r>
  </si>
  <si>
    <t>№2.9</t>
  </si>
  <si>
    <t xml:space="preserve">Сборка, регулировка положения 2-ух ед. в двусторонем карнизе - согласно ТЗ, требования. Фиксация на ремне. </t>
  </si>
  <si>
    <t xml:space="preserve">Сборка, регулировка положения 1-ой ед. в одностороннем карнизе - согласно ТЗ, требования. Фиксация на ремне. </t>
  </si>
  <si>
    <t>Подсчет, установка 10-ти ед. бегунков в одностороннем, двусторонем карнизе.</t>
  </si>
  <si>
    <t>Наборка комплектующих, на одно изделие до 7 м., включительно.</t>
  </si>
  <si>
    <t>Сборка, регулировка положения 3-ех, 4-ех ед. в радиальном и энкерном карнизе - согласно ТЗ, требования. Фиксация на ремне. С условием 3-ех, 4-ех точек парковки.</t>
  </si>
  <si>
    <t>Наборка комплектующих, на одно радиальное, энкерное изделие до 7 м., включительно. С условием 3-ех, 4-ех точек парковки.</t>
  </si>
  <si>
    <t>Этап №3 ОТК</t>
  </si>
  <si>
    <t>№3.2</t>
  </si>
  <si>
    <t>№3.3</t>
  </si>
  <si>
    <t>Проверка работоспособности мотора, изделия в сборе (частично).</t>
  </si>
  <si>
    <t>Согласно инструкции, проверка.</t>
  </si>
  <si>
    <t>Согласно инструкции, проверка, обучение крайних положений.</t>
  </si>
  <si>
    <t>Наименование изделия:</t>
  </si>
  <si>
    <r>
      <t xml:space="preserve">Протяжка ремня, фиксация 1-ед. </t>
    </r>
    <r>
      <rPr>
        <i/>
        <u/>
        <sz val="11"/>
        <color theme="1"/>
        <rFont val="Calibri"/>
        <family val="2"/>
        <charset val="204"/>
        <scheme val="minor"/>
      </rPr>
      <t xml:space="preserve">Примечание: Без разборки и смазки. </t>
    </r>
  </si>
  <si>
    <t>Согласно изделию п. №1.1. Заправка ремня в профиль, протяжка. Разметка, отрез ремня.</t>
  </si>
  <si>
    <t>Согласно изделию п. №1.1, коплектующих п. №2.1, п.№2.2. Заправка ремня в профиль, протяжка. Разметка, отрез ремня.</t>
  </si>
  <si>
    <t>Согласно изделию п. №1.2. Заправка ремня в профиль, протяжка. Разметка, отрез ремня.</t>
  </si>
  <si>
    <t>Установка, скрутка 2-ух фиксаторов</t>
  </si>
  <si>
    <t>Подсчет, установка 10-ти ед. бегунков в двустороннем, радиальном и энкерном карнизе, по каждой стороне парковки.</t>
  </si>
  <si>
    <t>Прямой раздвижной карниз, одностороннее смещение, до 7 метровя.</t>
  </si>
  <si>
    <t>№3.5</t>
  </si>
  <si>
    <t>Проверка работоспособности мотора, раиального, либо энкерного изделия в сборе.</t>
  </si>
  <si>
    <t>Радиальный и энкерный раздвижной карниз, одностороннего/двустороннего смещение, до 7 метров, с учетом загиба профиля и 1-го соединителя.</t>
  </si>
  <si>
    <t>Радиальный и энкерный раздвижной карниз, одностороннего/двустороннего смещение, до 7 метров, с учетом комплектующих углов и 1-го соединителя, без загиба профиля.</t>
  </si>
  <si>
    <t>Прямой раздвижной карниз, двустороннего смещение, до 7 метров, с учетом 1-го соединителя</t>
  </si>
  <si>
    <t>№ изделия:</t>
  </si>
  <si>
    <t xml:space="preserve">Примечание: а) На данный момент уходит от 20 минут и более часа на уточнения требований, ТЗ, чертежей и недостающих данных для изготовления изделий; б) Вычисление, расчет загиба, калькуляция готового изделия и позиционирования в строительной части по требованию, ТЗ; в) Уходит время на выбор цельного профиля без деффектов. Так же после сборки габарирных изделий периодически производится подкрас, по причине габарит в радиальных и энкерных изделий разложить на полу, перевернуть, перенести не повредив сложно. </t>
  </si>
  <si>
    <t>Коэфициент на изделий от 7м., не более 11 м.:</t>
  </si>
  <si>
    <t>Ориентировочное время сборки изделий, от 7 м., не более 11м., мин:</t>
  </si>
  <si>
    <t>Общее время сборки изделий до 7м. Включительно, мин:</t>
  </si>
  <si>
    <t>Примечание: а) Плохо проклеена лип лента, доп. время на проклейку; б) Периодический подкрас профиля 70х60мм</t>
  </si>
  <si>
    <t>Коэфициент на изделий от 2-2,5м., не более 3,5 м.:</t>
  </si>
  <si>
    <t>Римский карниз, до 2-2,5 м. включительно. Профиль 70х60мм.</t>
  </si>
  <si>
    <t>№2.9.1</t>
  </si>
  <si>
    <t>№2.9.2</t>
  </si>
  <si>
    <t>№2.9.3</t>
  </si>
  <si>
    <t>№2.9.4</t>
  </si>
  <si>
    <t>№2.3</t>
  </si>
  <si>
    <t>Ориентировочное время сборки изделий, от 2 м., не более 3м., мин:</t>
  </si>
  <si>
    <t>Коэфициент на изделий от 2 м., не более 3 м., длины ткани до 2,3м:</t>
  </si>
  <si>
    <t>Рулонный карниз L- 2м. Труба 50мм.  Привод электрический.</t>
  </si>
  <si>
    <t>Рулонный карниз L- 2м. Труба 38мм.  Привод электрический.</t>
  </si>
  <si>
    <t xml:space="preserve">Примечание: а) </t>
  </si>
  <si>
    <t>Общее время сборки изделий до 1,5м. Включительно, мин:</t>
  </si>
  <si>
    <t>Коэфициент на изделий от 1,5 м., не более 3 м.:</t>
  </si>
  <si>
    <t>Ориентировочное время сборки изделий, от 1,5 м., не более 3 м., мин:</t>
  </si>
  <si>
    <t>Римский карниз - Парма</t>
  </si>
  <si>
    <t>Римский карниз- Парма, L- до 1,5 м.</t>
  </si>
  <si>
    <t>Римский карниз 70х60мм</t>
  </si>
  <si>
    <t>Раздвижной карниз Dooya</t>
  </si>
  <si>
    <t>Раздвижной карниз Trietex</t>
  </si>
  <si>
    <t>Инструкция по сборки изделия:</t>
  </si>
  <si>
    <t>Рулонный карниз</t>
  </si>
  <si>
    <t>Примечание: а) Предоставляемая ткань в размер должа иметь ровную геометрию; б) С учетом подреза и установки утяжилителя - длина ткани должна быть больше на полтора диаметра трубы намотки и большей по длине на 6 см под заворот, устанвоку утяжилителя.</t>
  </si>
  <si>
    <t>Лифт система</t>
  </si>
  <si>
    <t>Прямой раздвижной карниз, двустороннего смещение, до 7 метров, с учетом 1-го соединителя.</t>
  </si>
  <si>
    <t>Прямой раздвижной карниз, двустороннего смещение, до 7 метров, с учетом 1-го соединителя, c конфигурацией положения 3-ех, 4-ех ед.</t>
  </si>
  <si>
    <t>Прямой раздвижной карниз, одностороннее смещение, до 7 метров.</t>
  </si>
  <si>
    <t xml:space="preserve">Примечание: а) Вычисление, калькуляция готового изделия и позиционирования в строительной части по требованию, ТЗ; в) Уходит время на выбор цельного профиля без деффектов. Так же после сборки габарирных изделий периодически производится подкрас, разложить на полу, перевернуть, перенести не повредив сложно. </t>
  </si>
  <si>
    <t>Раздвижной карниз Trietex Black</t>
  </si>
  <si>
    <t>Общее время сборки изделий до 2м. Включительно, мин:</t>
  </si>
  <si>
    <t>Коэфициент на изделий от 2м., не более 6м.:</t>
  </si>
  <si>
    <t>Лифт ситсема прямого типа, длиной не более 2-ух м., 2 катушки намотки.</t>
  </si>
  <si>
    <t>Лифт ситсема прямого типа, длиной более 2-ух м., с угловым соединителем, до 6-ти катушек намотки.</t>
  </si>
  <si>
    <t>Лифт ситсема прямого типа, длиной более 2-ух м., с прямым соединителем, до 6 катушек намотки.</t>
  </si>
  <si>
    <t>Лифт система не подходящая под характеристики №1,2,3.</t>
  </si>
  <si>
    <t>Ориентировочное время сборки изделий, от 3 м., не более 6м., мин:</t>
  </si>
  <si>
    <t>Примечание: а) На поверочную линейку возмжно установить только прямые изделие длиной не более 2,5 м.; б) Равная регулировка катушек натяжение, возможно только на прямых изделиях, длиной не более 2,5м.; в) Проверка и привязка пульта возможна на всех изделиях, исключением служит настройка крайних положений изделий более 2,5м., так же имеющие прямой, либо угловой соединитель (на порерочную линейку возможно установить только прямое изделие, имеющее два конечных кронштейна крепления, по стороне холостой части и привода мотора).</t>
  </si>
  <si>
    <t>Раздвижной карниз Somfy</t>
  </si>
  <si>
    <t>Примечание: а) Вычисление, калькуляция готового изделия и позиционирования в строительной части по требованию, ТЗ.</t>
  </si>
  <si>
    <t>Кол-во:</t>
  </si>
  <si>
    <t>Единица измерения:</t>
  </si>
  <si>
    <t>Вычисение:</t>
  </si>
  <si>
    <t>1.1</t>
  </si>
  <si>
    <t>!</t>
  </si>
  <si>
    <t>Требуемые комплектующие:</t>
  </si>
  <si>
    <t>Наименование:</t>
  </si>
  <si>
    <t>2.1</t>
  </si>
  <si>
    <t>2.2</t>
  </si>
  <si>
    <t>2.3</t>
  </si>
  <si>
    <t>2.4</t>
  </si>
  <si>
    <t>Проверка:</t>
  </si>
  <si>
    <t>Длина изделия:</t>
  </si>
  <si>
    <t>Длина изделия "А"</t>
  </si>
  <si>
    <t>Отступ "A1"</t>
  </si>
  <si>
    <t>Отступ "A2"</t>
  </si>
  <si>
    <t>Раздвижной карниз Trietex (одностороннее смещение)</t>
  </si>
  <si>
    <t>Данные:</t>
  </si>
  <si>
    <t>Исходные данные</t>
  </si>
  <si>
    <t>Для заполнения, м.:</t>
  </si>
  <si>
    <t>Требуемая длина профиля, мм.:</t>
  </si>
  <si>
    <t>Комлектующие:</t>
  </si>
  <si>
    <t>Штрих код:</t>
  </si>
  <si>
    <t>Данные для заполнения</t>
  </si>
  <si>
    <t>Длина кронштейна глайдера "В":</t>
  </si>
  <si>
    <t>Длина глайдера "Г":</t>
  </si>
  <si>
    <t>Общая длина бегунков "Д":</t>
  </si>
  <si>
    <t>Зубчатый ремень:</t>
  </si>
  <si>
    <t>Длина комплектующитх, м.:</t>
  </si>
  <si>
    <t>Общая длина:</t>
  </si>
  <si>
    <t>Длина кронштейна глайдера (металл),м.:</t>
  </si>
  <si>
    <t>Мотор для раздвижных, карнизов A-OK AM68-1.5/100-EМ-GP (кабель 5-ти жильный)</t>
  </si>
  <si>
    <t>Мотор для раздвижных, НАКЛОННЫХ карнизов A-OK AM68-2/80-EC-P (кабель с вилкой Россия)</t>
  </si>
  <si>
    <t>Мотор для раздвижных, карнизов "SimpleTec GD36D-1.5N" (радио+MiHome+фазный, кабель 5-ти жильный)</t>
  </si>
  <si>
    <t>6 (шестигр.)</t>
  </si>
  <si>
    <t>Длина пластик части в сборе, м.:</t>
  </si>
  <si>
    <t>Мотор для раздвижных Novo N21-3E-1.2 (Mi Home WiFi)</t>
  </si>
  <si>
    <t>КН-00000047</t>
  </si>
  <si>
    <t>Мотор для раздвижных Novo N21-3E-1.2 (радио)</t>
  </si>
  <si>
    <t>КН-00000046</t>
  </si>
  <si>
    <t>Мотор для раздвижных A-OK  AM68-1.5/100 EM-PZ (Tuya Zigbee)</t>
  </si>
  <si>
    <t>КН-00000408</t>
  </si>
  <si>
    <t>Мотор для раздв. Novo N23-1.2N-Xiaomi Bluetooth ( сдвоенный мотор)</t>
  </si>
  <si>
    <t>КН-00000213</t>
  </si>
  <si>
    <t>Мотор для раздвижных A-OK  AM68-1.5/100 EM-PW (Tuya WiFi)</t>
  </si>
  <si>
    <t>КН-00000050</t>
  </si>
  <si>
    <t>НФ-00000017</t>
  </si>
  <si>
    <t>Мотор для раздвижных Novo N21-4E-1.2  АКБ (радио)</t>
  </si>
  <si>
    <t>КН-00000049</t>
  </si>
  <si>
    <t>КН-00000027 (КН-05)</t>
  </si>
  <si>
    <t>Мотор для раздвижных OEM DT82-RS485-2N (фазный, 5 проводов)</t>
  </si>
  <si>
    <t>КН-00000045</t>
  </si>
  <si>
    <t>Мотор для раздвижных OEM DT82WF-2N(Mi Home)</t>
  </si>
  <si>
    <t>КН-00000044</t>
  </si>
  <si>
    <t>Мотор для раздвижных OEM DT82-2N (радио)</t>
  </si>
  <si>
    <t>КН-00000043</t>
  </si>
  <si>
    <t>Мотор для раздв. OEM DT82LE (АКБ,4400 mAh), ЗУ в комплекте</t>
  </si>
  <si>
    <t>Мотор для раздвижных OEM DT82-TZ-2N (Zigbee 3.0)</t>
  </si>
  <si>
    <t>НФ-00000080</t>
  </si>
  <si>
    <t>КН-00000024 (НФ-68,КН-02)</t>
  </si>
  <si>
    <t>3.1</t>
  </si>
  <si>
    <t>3.2</t>
  </si>
  <si>
    <t>3.3</t>
  </si>
  <si>
    <t>3.4</t>
  </si>
  <si>
    <t>2.5</t>
  </si>
  <si>
    <t>2.6</t>
  </si>
  <si>
    <t>2.7</t>
  </si>
  <si>
    <t>2.8</t>
  </si>
  <si>
    <t>2.9</t>
  </si>
  <si>
    <t>2.10</t>
  </si>
  <si>
    <t>2.11</t>
  </si>
  <si>
    <t>2.12</t>
  </si>
  <si>
    <t>2.13</t>
  </si>
  <si>
    <t>2.14</t>
  </si>
  <si>
    <t xml:space="preserve"> </t>
  </si>
  <si>
    <t>Нет</t>
  </si>
  <si>
    <t>Длина блока с вычетом захода профиля  м:</t>
  </si>
  <si>
    <t>Общая длина блока, м.:</t>
  </si>
  <si>
    <t>Длина захода профиля в блок, м.:</t>
  </si>
  <si>
    <t>Длина захода профиля, м.:</t>
  </si>
  <si>
    <t>Данные влияют на итоговую длину изделия!!!</t>
  </si>
  <si>
    <t>Заход профиля в угол, м.:</t>
  </si>
  <si>
    <t>Может использоваться с блокам моторов, коды:</t>
  </si>
</sst>
</file>

<file path=xl/styles.xml><?xml version="1.0" encoding="utf-8"?>
<styleSheet xmlns="http://schemas.openxmlformats.org/spreadsheetml/2006/main">
  <numFmts count="2">
    <numFmt numFmtId="164" formatCode="0.000"/>
    <numFmt numFmtId="165" formatCode="0.0"/>
  </numFmts>
  <fonts count="20">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b/>
      <i/>
      <u/>
      <sz val="11"/>
      <color theme="1"/>
      <name val="Calibri"/>
      <family val="2"/>
      <charset val="204"/>
      <scheme val="minor"/>
    </font>
    <font>
      <b/>
      <i/>
      <sz val="11"/>
      <color theme="1"/>
      <name val="Calibri"/>
      <family val="2"/>
      <scheme val="minor"/>
    </font>
    <font>
      <i/>
      <sz val="12"/>
      <color theme="1"/>
      <name val="Calibri"/>
      <family val="2"/>
      <charset val="204"/>
      <scheme val="minor"/>
    </font>
    <font>
      <b/>
      <i/>
      <sz val="12"/>
      <color theme="1"/>
      <name val="Calibri"/>
      <family val="2"/>
      <charset val="204"/>
      <scheme val="minor"/>
    </font>
    <font>
      <b/>
      <i/>
      <u/>
      <sz val="12"/>
      <color theme="1"/>
      <name val="Calibri"/>
      <family val="2"/>
      <charset val="204"/>
      <scheme val="minor"/>
    </font>
    <font>
      <sz val="12"/>
      <color theme="1"/>
      <name val="Calibri"/>
      <family val="2"/>
      <scheme val="minor"/>
    </font>
    <font>
      <i/>
      <u/>
      <sz val="11"/>
      <color theme="1"/>
      <name val="Calibri"/>
      <family val="2"/>
      <charset val="204"/>
      <scheme val="minor"/>
    </font>
    <font>
      <sz val="12"/>
      <color theme="1"/>
      <name val="Calibri"/>
      <family val="2"/>
      <charset val="204"/>
      <scheme val="minor"/>
    </font>
    <font>
      <i/>
      <sz val="20"/>
      <color theme="1"/>
      <name val="Calibri"/>
      <family val="2"/>
      <charset val="204"/>
      <scheme val="minor"/>
    </font>
    <font>
      <i/>
      <sz val="11"/>
      <color theme="1"/>
      <name val="Calibri"/>
      <family val="2"/>
      <charset val="204"/>
      <scheme val="minor"/>
    </font>
    <font>
      <b/>
      <i/>
      <u/>
      <sz val="10"/>
      <color theme="1"/>
      <name val="Calibri"/>
      <family val="2"/>
      <charset val="204"/>
      <scheme val="minor"/>
    </font>
    <font>
      <b/>
      <sz val="11"/>
      <color rgb="FFFF0000"/>
      <name val="Calibri"/>
      <family val="2"/>
      <charset val="204"/>
      <scheme val="minor"/>
    </font>
    <font>
      <b/>
      <i/>
      <sz val="11"/>
      <name val="Calibri"/>
      <family val="2"/>
      <charset val="204"/>
      <scheme val="minor"/>
    </font>
    <font>
      <b/>
      <i/>
      <sz val="12"/>
      <color rgb="FFFF0000"/>
      <name val="Calibri"/>
      <family val="2"/>
      <charset val="204"/>
      <scheme val="minor"/>
    </font>
    <font>
      <b/>
      <i/>
      <sz val="14"/>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183">
    <xf numFmtId="0" fontId="0" fillId="0" borderId="0" xfId="0"/>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0" fillId="0" borderId="9" xfId="0" applyBorder="1" applyAlignment="1">
      <alignment horizontal="center" vertical="center" wrapText="1"/>
    </xf>
    <xf numFmtId="0" fontId="0" fillId="2" borderId="0" xfId="0" applyFill="1" applyAlignment="1">
      <alignment horizontal="center" vertical="center" wrapText="1"/>
    </xf>
    <xf numFmtId="0" fontId="8" fillId="0" borderId="1" xfId="0" applyFont="1" applyBorder="1" applyAlignment="1">
      <alignment horizontal="center" vertical="center"/>
    </xf>
    <xf numFmtId="0" fontId="0" fillId="0" borderId="8" xfId="0" applyBorder="1" applyAlignment="1">
      <alignment horizontal="center" vertical="center" wrapText="1"/>
    </xf>
    <xf numFmtId="0" fontId="2"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0" xfId="0" applyFont="1" applyAlignment="1">
      <alignment horizontal="center" vertical="center" wrapText="1"/>
    </xf>
    <xf numFmtId="0" fontId="0" fillId="0" borderId="0" xfId="0" applyBorder="1" applyAlignment="1">
      <alignment vertical="center" wrapText="1"/>
    </xf>
    <xf numFmtId="0" fontId="7"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8" xfId="0" applyFont="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8" fillId="2"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165" fontId="8" fillId="0" borderId="1" xfId="0" applyNumberFormat="1" applyFont="1"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2" borderId="14" xfId="0" applyFill="1" applyBorder="1" applyAlignment="1">
      <alignment horizontal="center" vertical="center" wrapText="1"/>
    </xf>
    <xf numFmtId="0" fontId="1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4" xfId="0" applyBorder="1"/>
    <xf numFmtId="0" fontId="4" fillId="0" borderId="14" xfId="0" applyFont="1" applyBorder="1" applyAlignment="1">
      <alignment horizontal="center" vertical="center" wrapText="1"/>
    </xf>
    <xf numFmtId="0" fontId="8" fillId="0" borderId="0" xfId="0" applyFont="1" applyAlignment="1">
      <alignment vertical="center" wrapText="1"/>
    </xf>
    <xf numFmtId="0" fontId="15"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9" fillId="0" borderId="0" xfId="0" applyFont="1" applyAlignment="1">
      <alignment horizontal="center" vertical="center" wrapText="1"/>
    </xf>
    <xf numFmtId="0" fontId="0" fillId="0" borderId="9" xfId="0" applyBorder="1" applyAlignment="1">
      <alignment horizontal="center" vertical="center" wrapText="1"/>
    </xf>
    <xf numFmtId="0" fontId="8" fillId="0" borderId="0"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14" fillId="0" borderId="14" xfId="0" applyFont="1" applyBorder="1" applyAlignment="1">
      <alignment horizontal="center" vertical="center"/>
    </xf>
    <xf numFmtId="0" fontId="4" fillId="0" borderId="14" xfId="0" applyFont="1" applyBorder="1" applyAlignment="1" applyProtection="1">
      <alignment horizontal="center" vertical="center" wrapText="1"/>
      <protection hidden="1"/>
    </xf>
    <xf numFmtId="0" fontId="16" fillId="0" borderId="0" xfId="0" applyFont="1" applyAlignment="1">
      <alignment horizontal="center" vertical="center" wrapText="1"/>
    </xf>
    <xf numFmtId="49" fontId="14" fillId="0" borderId="14" xfId="0" applyNumberFormat="1" applyFont="1" applyBorder="1" applyAlignment="1" applyProtection="1">
      <alignment horizontal="center" vertical="center" wrapText="1"/>
      <protection hidden="1"/>
    </xf>
    <xf numFmtId="49" fontId="0" fillId="2" borderId="0" xfId="0" applyNumberFormat="1" applyFill="1" applyAlignment="1">
      <alignment horizontal="center" vertical="center" wrapText="1"/>
    </xf>
    <xf numFmtId="49" fontId="4"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2" borderId="0" xfId="0" applyNumberForma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0" fillId="2" borderId="14"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0" fontId="0" fillId="2" borderId="14" xfId="0" applyFill="1" applyBorder="1" applyAlignment="1">
      <alignment horizontal="center" vertical="center" wrapText="1"/>
    </xf>
    <xf numFmtId="49" fontId="3" fillId="2" borderId="14" xfId="0"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16" fillId="0" borderId="0" xfId="0" applyFont="1" applyAlignment="1">
      <alignment horizontal="center" vertical="center"/>
    </xf>
    <xf numFmtId="0" fontId="18" fillId="0" borderId="14" xfId="0" applyFont="1" applyBorder="1" applyAlignment="1">
      <alignment horizontal="center" vertical="center" wrapText="1"/>
    </xf>
    <xf numFmtId="164" fontId="18" fillId="0" borderId="14" xfId="0" applyNumberFormat="1" applyFont="1" applyBorder="1" applyAlignment="1">
      <alignment horizontal="center" vertical="center" wrapText="1"/>
    </xf>
    <xf numFmtId="0" fontId="19" fillId="0" borderId="14" xfId="0" applyFont="1" applyBorder="1" applyAlignment="1">
      <alignment horizontal="center" vertical="center" wrapText="1"/>
    </xf>
    <xf numFmtId="0" fontId="0" fillId="0" borderId="0" xfId="0" applyAlignment="1"/>
    <xf numFmtId="0" fontId="14" fillId="0" borderId="14" xfId="0" applyFont="1" applyFill="1" applyBorder="1" applyAlignment="1">
      <alignment horizontal="center" vertical="center"/>
    </xf>
    <xf numFmtId="0" fontId="4" fillId="0" borderId="0" xfId="0" applyFont="1" applyAlignment="1">
      <alignment vertical="center"/>
    </xf>
    <xf numFmtId="0" fontId="0" fillId="0" borderId="14" xfId="0" applyFill="1" applyBorder="1" applyAlignment="1">
      <alignment horizontal="center" vertical="center" wrapText="1"/>
    </xf>
    <xf numFmtId="2" fontId="0" fillId="0" borderId="14" xfId="0" applyNumberFormat="1" applyBorder="1" applyAlignment="1">
      <alignment horizontal="center" vertical="center"/>
    </xf>
    <xf numFmtId="2" fontId="0" fillId="0" borderId="14" xfId="0" applyNumberFormat="1" applyBorder="1" applyAlignment="1">
      <alignment horizontal="center" vertical="center" wrapText="1"/>
    </xf>
    <xf numFmtId="164" fontId="17" fillId="0" borderId="14" xfId="0" applyNumberFormat="1" applyFont="1" applyBorder="1" applyAlignment="1">
      <alignment horizontal="center" vertical="center" wrapText="1"/>
    </xf>
    <xf numFmtId="2" fontId="0" fillId="0" borderId="11" xfId="0" applyNumberFormat="1" applyBorder="1" applyAlignment="1">
      <alignment horizontal="center" vertical="center"/>
    </xf>
    <xf numFmtId="0" fontId="4" fillId="0" borderId="1" xfId="0" applyFont="1"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4" fillId="0" borderId="14" xfId="0" applyFont="1" applyBorder="1" applyAlignment="1">
      <alignment horizontal="center" vertical="center" wrapText="1"/>
    </xf>
    <xf numFmtId="0" fontId="0" fillId="2" borderId="14" xfId="0" applyFill="1" applyBorder="1" applyAlignment="1">
      <alignment horizontal="center" vertical="center" wrapText="1"/>
    </xf>
    <xf numFmtId="49" fontId="0" fillId="2" borderId="14" xfId="0" applyNumberFormat="1" applyFill="1" applyBorder="1" applyAlignment="1">
      <alignment horizontal="center" vertical="center" wrapText="1"/>
    </xf>
    <xf numFmtId="0" fontId="0" fillId="0" borderId="0" xfId="0"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0" fillId="4" borderId="14" xfId="0" applyFill="1" applyBorder="1" applyAlignment="1">
      <alignment horizontal="center" vertical="center" wrapText="1"/>
    </xf>
    <xf numFmtId="0" fontId="18" fillId="0" borderId="0" xfId="0" applyFont="1" applyAlignment="1">
      <alignment horizontal="center" vertical="center" wrapText="1"/>
    </xf>
    <xf numFmtId="0" fontId="0" fillId="5" borderId="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3" fillId="0" borderId="0" xfId="0" applyFont="1" applyBorder="1" applyAlignment="1">
      <alignment horizontal="center" vertical="center"/>
    </xf>
    <xf numFmtId="0" fontId="15" fillId="0" borderId="14" xfId="0"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applyBorder="1" applyAlignment="1">
      <alignment horizontal="center" vertical="center" wrapText="1"/>
    </xf>
    <xf numFmtId="2" fontId="0" fillId="0" borderId="14" xfId="0" applyNumberFormat="1" applyBorder="1" applyAlignment="1">
      <alignment horizontal="center" vertical="center" wrapText="1"/>
    </xf>
    <xf numFmtId="0" fontId="0" fillId="0" borderId="14" xfId="0" applyBorder="1" applyAlignment="1">
      <alignment horizontal="center" vertical="center" wrapText="1"/>
    </xf>
    <xf numFmtId="0" fontId="4" fillId="0" borderId="10" xfId="0" applyFont="1" applyBorder="1" applyAlignment="1">
      <alignment horizontal="center"/>
    </xf>
    <xf numFmtId="0" fontId="4" fillId="0" borderId="0" xfId="0" applyFont="1" applyBorder="1" applyAlignment="1">
      <alignment horizontal="center"/>
    </xf>
    <xf numFmtId="0" fontId="0" fillId="0" borderId="0" xfId="0" applyAlignment="1">
      <alignment horizontal="center"/>
    </xf>
    <xf numFmtId="0" fontId="4" fillId="0" borderId="9" xfId="0" applyFont="1" applyBorder="1" applyAlignment="1">
      <alignment horizontal="center" vertical="center"/>
    </xf>
    <xf numFmtId="0" fontId="0" fillId="0" borderId="1" xfId="0" applyBorder="1" applyAlignment="1">
      <alignment horizontal="center" vertical="center" wrapText="1"/>
    </xf>
    <xf numFmtId="0" fontId="4" fillId="2" borderId="14"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0" fillId="3" borderId="14" xfId="0" applyNumberFormat="1" applyFill="1" applyBorder="1" applyAlignment="1">
      <alignment horizontal="center" vertical="center" wrapText="1"/>
    </xf>
    <xf numFmtId="0" fontId="7" fillId="0" borderId="14"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0" xfId="0" applyFont="1" applyAlignment="1">
      <alignment horizontal="center" vertical="center" wrapText="1"/>
    </xf>
    <xf numFmtId="0" fontId="8" fillId="0" borderId="9" xfId="0" applyFont="1" applyBorder="1" applyAlignment="1">
      <alignment horizontal="center" vertical="center" wrapText="1"/>
    </xf>
    <xf numFmtId="0" fontId="0" fillId="0" borderId="9" xfId="0"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2" borderId="14" xfId="0" applyFill="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4" xfId="0" applyBorder="1"/>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49" fontId="0" fillId="3" borderId="5" xfId="0" applyNumberFormat="1" applyFill="1" applyBorder="1" applyAlignment="1">
      <alignment horizontal="center" vertical="center" wrapText="1"/>
    </xf>
    <xf numFmtId="49" fontId="0" fillId="3" borderId="6" xfId="0" applyNumberFormat="1" applyFill="1" applyBorder="1" applyAlignment="1">
      <alignment horizontal="center" vertical="center" wrapText="1"/>
    </xf>
    <xf numFmtId="49" fontId="0" fillId="3" borderId="7" xfId="0" applyNumberForma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7" fillId="0" borderId="2" xfId="0" applyFont="1" applyBorder="1" applyAlignment="1">
      <alignment horizontal="center" vertical="center" wrapText="1"/>
    </xf>
    <xf numFmtId="0" fontId="4" fillId="0" borderId="4" xfId="0" applyFont="1" applyBorder="1" applyAlignment="1" applyProtection="1">
      <alignment horizontal="center" vertical="center" wrapText="1"/>
      <protection hidden="1"/>
    </xf>
    <xf numFmtId="49" fontId="0" fillId="2" borderId="14"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6" fillId="5" borderId="14"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428625</xdr:colOff>
      <xdr:row>3</xdr:row>
      <xdr:rowOff>171450</xdr:rowOff>
    </xdr:from>
    <xdr:to>
      <xdr:col>15</xdr:col>
      <xdr:colOff>181792</xdr:colOff>
      <xdr:row>11</xdr:row>
      <xdr:rowOff>114555</xdr:rowOff>
    </xdr:to>
    <xdr:pic>
      <xdr:nvPicPr>
        <xdr:cNvPr id="5" name="Рисунок 4"/>
        <xdr:cNvPicPr>
          <a:picLocks noChangeAspect="1"/>
        </xdr:cNvPicPr>
      </xdr:nvPicPr>
      <xdr:blipFill>
        <a:blip xmlns:r="http://schemas.openxmlformats.org/officeDocument/2006/relationships" r:embed="rId1" cstate="print"/>
        <a:stretch>
          <a:fillRect/>
        </a:stretch>
      </xdr:blipFill>
      <xdr:spPr>
        <a:xfrm>
          <a:off x="5724525" y="742950"/>
          <a:ext cx="5849167" cy="1829055"/>
        </a:xfrm>
        <a:prstGeom prst="rect">
          <a:avLst/>
        </a:prstGeom>
      </xdr:spPr>
    </xdr:pic>
    <xdr:clientData/>
  </xdr:twoCellAnchor>
  <xdr:twoCellAnchor editAs="oneCell">
    <xdr:from>
      <xdr:col>5</xdr:col>
      <xdr:colOff>123825</xdr:colOff>
      <xdr:row>1</xdr:row>
      <xdr:rowOff>180975</xdr:rowOff>
    </xdr:from>
    <xdr:to>
      <xdr:col>15</xdr:col>
      <xdr:colOff>505730</xdr:colOff>
      <xdr:row>3</xdr:row>
      <xdr:rowOff>123870</xdr:rowOff>
    </xdr:to>
    <xdr:pic>
      <xdr:nvPicPr>
        <xdr:cNvPr id="6" name="Рисунок 5"/>
        <xdr:cNvPicPr>
          <a:picLocks noChangeAspect="1"/>
        </xdr:cNvPicPr>
      </xdr:nvPicPr>
      <xdr:blipFill>
        <a:blip xmlns:r="http://schemas.openxmlformats.org/officeDocument/2006/relationships" r:embed="rId2" cstate="print"/>
        <a:stretch>
          <a:fillRect/>
        </a:stretch>
      </xdr:blipFill>
      <xdr:spPr>
        <a:xfrm>
          <a:off x="5419725" y="371475"/>
          <a:ext cx="6477905" cy="3238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70"/>
  <sheetViews>
    <sheetView topLeftCell="A2" zoomScale="85" zoomScaleNormal="85" workbookViewId="0">
      <selection activeCell="J15" sqref="J15"/>
    </sheetView>
  </sheetViews>
  <sheetFormatPr defaultRowHeight="15"/>
  <cols>
    <col min="1" max="1" width="7.5703125" customWidth="1"/>
    <col min="2" max="2" width="26.28515625" customWidth="1"/>
    <col min="3" max="3" width="87" customWidth="1"/>
    <col min="4" max="4" width="27.28515625" customWidth="1"/>
    <col min="5" max="5" width="26.5703125" customWidth="1"/>
    <col min="6" max="6" width="9.140625" customWidth="1"/>
  </cols>
  <sheetData>
    <row r="2" spans="1:10" ht="15.75">
      <c r="A2" s="111" t="s">
        <v>156</v>
      </c>
      <c r="B2" s="111"/>
      <c r="C2" s="111"/>
      <c r="D2" s="111"/>
      <c r="E2" s="111"/>
      <c r="F2" s="111"/>
      <c r="G2" s="55"/>
      <c r="H2" s="55"/>
    </row>
    <row r="3" spans="1:10" ht="26.25">
      <c r="A3" s="112" t="s">
        <v>194</v>
      </c>
      <c r="B3" s="112"/>
      <c r="C3" s="112"/>
      <c r="D3" s="112"/>
      <c r="E3" s="112"/>
      <c r="F3" s="112"/>
      <c r="G3" s="21"/>
      <c r="H3" s="21"/>
    </row>
    <row r="4" spans="1:10" ht="51.75" customHeight="1">
      <c r="A4" s="34" t="s">
        <v>169</v>
      </c>
      <c r="B4" s="34" t="s">
        <v>173</v>
      </c>
      <c r="C4" s="32" t="s">
        <v>156</v>
      </c>
      <c r="D4" s="34" t="s">
        <v>171</v>
      </c>
      <c r="E4" s="34" t="s">
        <v>172</v>
      </c>
    </row>
    <row r="5" spans="1:10" ht="30" customHeight="1">
      <c r="A5" s="30">
        <v>1</v>
      </c>
      <c r="B5" s="30">
        <f>'Разд Trietex'!U123</f>
        <v>46.2</v>
      </c>
      <c r="C5" s="25" t="s">
        <v>163</v>
      </c>
      <c r="D5" s="32">
        <v>1.2</v>
      </c>
      <c r="E5" s="30">
        <f>B5*D5</f>
        <v>55.440000000000005</v>
      </c>
    </row>
    <row r="6" spans="1:10" ht="30" customHeight="1">
      <c r="A6" s="30">
        <v>2</v>
      </c>
      <c r="B6" s="30">
        <f>'Разд Trietex'!U124</f>
        <v>49.2</v>
      </c>
      <c r="C6" s="25" t="s">
        <v>168</v>
      </c>
      <c r="D6" s="32">
        <v>1.4</v>
      </c>
      <c r="E6" s="30">
        <f t="shared" ref="E6:E8" si="0">B6*D6</f>
        <v>68.88</v>
      </c>
    </row>
    <row r="7" spans="1:10" ht="45.75" customHeight="1">
      <c r="A7" s="30">
        <v>3</v>
      </c>
      <c r="B7" s="30">
        <f>'Разд Trietex'!U125</f>
        <v>55.2</v>
      </c>
      <c r="C7" s="25" t="s">
        <v>167</v>
      </c>
      <c r="D7" s="32">
        <v>1.5</v>
      </c>
      <c r="E7" s="30">
        <f t="shared" si="0"/>
        <v>82.800000000000011</v>
      </c>
    </row>
    <row r="8" spans="1:10" ht="30" customHeight="1">
      <c r="A8" s="30">
        <v>4</v>
      </c>
      <c r="B8" s="30">
        <f>'Разд Trietex'!U126</f>
        <v>86.2</v>
      </c>
      <c r="C8" s="25" t="s">
        <v>166</v>
      </c>
      <c r="D8" s="32">
        <v>2</v>
      </c>
      <c r="E8" s="30">
        <f t="shared" si="0"/>
        <v>172.4</v>
      </c>
    </row>
    <row r="9" spans="1:10" ht="15" customHeight="1">
      <c r="A9" s="110" t="s">
        <v>170</v>
      </c>
      <c r="B9" s="110"/>
      <c r="C9" s="110"/>
      <c r="D9" s="110"/>
      <c r="E9" s="110"/>
    </row>
    <row r="10" spans="1:10">
      <c r="A10" s="110"/>
      <c r="B10" s="110"/>
      <c r="C10" s="110"/>
      <c r="D10" s="110"/>
      <c r="E10" s="110"/>
    </row>
    <row r="11" spans="1:10">
      <c r="A11" s="110"/>
      <c r="B11" s="110"/>
      <c r="C11" s="110"/>
      <c r="D11" s="110"/>
      <c r="E11" s="110"/>
    </row>
    <row r="12" spans="1:10">
      <c r="A12" s="56"/>
      <c r="B12" s="56"/>
      <c r="C12" s="56"/>
      <c r="D12" s="56"/>
      <c r="E12" s="56"/>
    </row>
    <row r="13" spans="1:10" ht="26.25">
      <c r="A13" s="109" t="s">
        <v>203</v>
      </c>
      <c r="B13" s="109"/>
      <c r="C13" s="109"/>
      <c r="D13" s="109"/>
      <c r="E13" s="109"/>
      <c r="F13" s="109"/>
    </row>
    <row r="14" spans="1:10" ht="48" customHeight="1">
      <c r="A14" s="34" t="s">
        <v>169</v>
      </c>
      <c r="B14" s="34" t="s">
        <v>173</v>
      </c>
      <c r="C14" s="32" t="s">
        <v>156</v>
      </c>
      <c r="D14" s="34" t="s">
        <v>171</v>
      </c>
      <c r="E14" s="34" t="s">
        <v>172</v>
      </c>
      <c r="J14" t="s">
        <v>288</v>
      </c>
    </row>
    <row r="15" spans="1:10" ht="15.75">
      <c r="A15" s="13">
        <v>1</v>
      </c>
      <c r="B15" s="30" t="e">
        <f>#REF!</f>
        <v>#REF!</v>
      </c>
      <c r="C15" s="25" t="s">
        <v>201</v>
      </c>
      <c r="D15" s="29">
        <v>1.2</v>
      </c>
      <c r="E15" s="13" t="e">
        <f>B15*D15</f>
        <v>#REF!</v>
      </c>
      <c r="J15" t="s">
        <v>288</v>
      </c>
    </row>
    <row r="16" spans="1:10" ht="31.5">
      <c r="A16" s="13">
        <v>2</v>
      </c>
      <c r="B16" s="30" t="e">
        <f>#REF!</f>
        <v>#REF!</v>
      </c>
      <c r="C16" s="25" t="s">
        <v>199</v>
      </c>
      <c r="D16" s="29">
        <v>1.4</v>
      </c>
      <c r="E16" s="13" t="e">
        <f t="shared" ref="E16:E17" si="1">B16*D16</f>
        <v>#REF!</v>
      </c>
    </row>
    <row r="17" spans="1:6" ht="31.5">
      <c r="A17" s="13">
        <v>3</v>
      </c>
      <c r="B17" s="30" t="e">
        <f>#REF!</f>
        <v>#REF!</v>
      </c>
      <c r="C17" s="25" t="s">
        <v>200</v>
      </c>
      <c r="D17" s="29">
        <v>1.5</v>
      </c>
      <c r="E17" s="13" t="e">
        <f t="shared" si="1"/>
        <v>#REF!</v>
      </c>
    </row>
    <row r="18" spans="1:6" ht="15" customHeight="1">
      <c r="A18" s="110" t="s">
        <v>202</v>
      </c>
      <c r="B18" s="110"/>
      <c r="C18" s="110"/>
      <c r="D18" s="110"/>
      <c r="E18" s="110"/>
    </row>
    <row r="19" spans="1:6" ht="15" customHeight="1">
      <c r="A19" s="110"/>
      <c r="B19" s="110"/>
      <c r="C19" s="110"/>
      <c r="D19" s="110"/>
      <c r="E19" s="110"/>
    </row>
    <row r="20" spans="1:6" ht="15" customHeight="1">
      <c r="A20" s="56"/>
      <c r="B20" s="56"/>
      <c r="C20" s="56"/>
      <c r="D20" s="56"/>
      <c r="E20" s="56"/>
    </row>
    <row r="21" spans="1:6" ht="24" customHeight="1">
      <c r="A21" s="109" t="s">
        <v>193</v>
      </c>
      <c r="B21" s="109"/>
      <c r="C21" s="109"/>
      <c r="D21" s="109"/>
      <c r="E21" s="109"/>
      <c r="F21" s="109"/>
    </row>
    <row r="22" spans="1:6" ht="51.75" customHeight="1">
      <c r="A22" s="34" t="s">
        <v>169</v>
      </c>
      <c r="B22" s="34" t="s">
        <v>173</v>
      </c>
      <c r="C22" s="32" t="s">
        <v>156</v>
      </c>
      <c r="D22" s="34" t="s">
        <v>171</v>
      </c>
      <c r="E22" s="34" t="s">
        <v>172</v>
      </c>
    </row>
    <row r="23" spans="1:6" ht="26.25" customHeight="1">
      <c r="A23" s="13">
        <v>1</v>
      </c>
      <c r="B23" s="30" t="e">
        <f>#REF!</f>
        <v>#REF!</v>
      </c>
      <c r="C23" s="25" t="s">
        <v>163</v>
      </c>
      <c r="D23" s="29">
        <v>1.2</v>
      </c>
      <c r="E23" s="13" t="e">
        <f>B23*D23</f>
        <v>#REF!</v>
      </c>
    </row>
    <row r="24" spans="1:6" ht="31.5">
      <c r="A24" s="13">
        <v>2</v>
      </c>
      <c r="B24" s="30" t="e">
        <f>#REF!</f>
        <v>#REF!</v>
      </c>
      <c r="C24" s="25" t="s">
        <v>168</v>
      </c>
      <c r="D24" s="29">
        <v>1.4</v>
      </c>
      <c r="E24" s="13" t="e">
        <f t="shared" ref="E24:E26" si="2">B24*D24</f>
        <v>#REF!</v>
      </c>
    </row>
    <row r="25" spans="1:6" ht="47.25">
      <c r="A25" s="13">
        <v>3</v>
      </c>
      <c r="B25" s="30" t="e">
        <f>#REF!</f>
        <v>#REF!</v>
      </c>
      <c r="C25" s="25" t="s">
        <v>167</v>
      </c>
      <c r="D25" s="29">
        <v>1.5</v>
      </c>
      <c r="E25" s="13" t="e">
        <f t="shared" si="2"/>
        <v>#REF!</v>
      </c>
    </row>
    <row r="26" spans="1:6" ht="31.5">
      <c r="A26" s="13">
        <v>4</v>
      </c>
      <c r="B26" s="30" t="e">
        <f>#REF!</f>
        <v>#REF!</v>
      </c>
      <c r="C26" s="25" t="s">
        <v>166</v>
      </c>
      <c r="D26" s="29">
        <v>2</v>
      </c>
      <c r="E26" s="13" t="e">
        <f t="shared" si="2"/>
        <v>#REF!</v>
      </c>
    </row>
    <row r="27" spans="1:6" ht="15.75" customHeight="1">
      <c r="A27" s="110" t="s">
        <v>170</v>
      </c>
      <c r="B27" s="110"/>
      <c r="C27" s="110"/>
      <c r="D27" s="110"/>
      <c r="E27" s="110"/>
    </row>
    <row r="28" spans="1:6">
      <c r="A28" s="110"/>
      <c r="B28" s="110"/>
      <c r="C28" s="110"/>
      <c r="D28" s="110"/>
      <c r="E28" s="110"/>
    </row>
    <row r="29" spans="1:6">
      <c r="A29" s="110"/>
      <c r="B29" s="110"/>
      <c r="C29" s="110"/>
      <c r="D29" s="110"/>
      <c r="E29" s="110"/>
    </row>
    <row r="31" spans="1:6" ht="26.25">
      <c r="A31" s="109" t="s">
        <v>192</v>
      </c>
      <c r="B31" s="109"/>
      <c r="C31" s="109"/>
      <c r="D31" s="109"/>
      <c r="E31" s="109"/>
      <c r="F31" s="109"/>
    </row>
    <row r="32" spans="1:6" ht="61.5" customHeight="1">
      <c r="A32" s="34" t="s">
        <v>169</v>
      </c>
      <c r="B32" s="34" t="s">
        <v>173</v>
      </c>
      <c r="C32" s="32" t="s">
        <v>156</v>
      </c>
      <c r="D32" s="34" t="s">
        <v>175</v>
      </c>
      <c r="E32" s="34" t="s">
        <v>172</v>
      </c>
    </row>
    <row r="33" spans="1:6" ht="22.5" customHeight="1">
      <c r="A33" s="13">
        <v>1</v>
      </c>
      <c r="B33" s="30" t="e">
        <f>#REF!</f>
        <v>#REF!</v>
      </c>
      <c r="C33" s="25" t="s">
        <v>176</v>
      </c>
      <c r="D33" s="29">
        <v>1.2</v>
      </c>
      <c r="E33" s="13" t="e">
        <f>B33*D33</f>
        <v>#REF!</v>
      </c>
    </row>
    <row r="34" spans="1:6" ht="15" customHeight="1">
      <c r="A34" s="110" t="s">
        <v>174</v>
      </c>
      <c r="B34" s="110"/>
      <c r="C34" s="110"/>
      <c r="D34" s="110"/>
      <c r="E34" s="110"/>
    </row>
    <row r="35" spans="1:6" ht="15" customHeight="1">
      <c r="A35" s="110"/>
      <c r="B35" s="110"/>
      <c r="C35" s="110"/>
      <c r="D35" s="110"/>
      <c r="E35" s="110"/>
    </row>
    <row r="36" spans="1:6" ht="15" customHeight="1">
      <c r="A36" s="57"/>
      <c r="B36" s="57"/>
      <c r="C36" s="57"/>
      <c r="D36" s="57"/>
      <c r="E36" s="57"/>
    </row>
    <row r="37" spans="1:6" ht="21.75" customHeight="1">
      <c r="A37" s="109" t="s">
        <v>190</v>
      </c>
      <c r="B37" s="109"/>
      <c r="C37" s="109"/>
      <c r="D37" s="109"/>
      <c r="E37" s="109"/>
      <c r="F37" s="109"/>
    </row>
    <row r="38" spans="1:6" ht="47.25" customHeight="1">
      <c r="A38" s="34" t="s">
        <v>169</v>
      </c>
      <c r="B38" s="34" t="s">
        <v>187</v>
      </c>
      <c r="C38" s="32" t="s">
        <v>156</v>
      </c>
      <c r="D38" s="34" t="s">
        <v>188</v>
      </c>
      <c r="E38" s="34" t="s">
        <v>189</v>
      </c>
    </row>
    <row r="39" spans="1:6" ht="15.75">
      <c r="A39" s="13">
        <v>1</v>
      </c>
      <c r="B39" s="30" t="e">
        <f>#REF!</f>
        <v>#REF!</v>
      </c>
      <c r="C39" s="25" t="s">
        <v>191</v>
      </c>
      <c r="D39" s="29">
        <v>1.5</v>
      </c>
      <c r="E39" s="13" t="e">
        <f>B39*D39</f>
        <v>#REF!</v>
      </c>
    </row>
    <row r="40" spans="1:6" ht="15" customHeight="1">
      <c r="A40" s="110" t="s">
        <v>186</v>
      </c>
      <c r="B40" s="110"/>
      <c r="C40" s="110"/>
      <c r="D40" s="110"/>
      <c r="E40" s="110"/>
    </row>
    <row r="41" spans="1:6" ht="15" customHeight="1">
      <c r="A41" s="110"/>
      <c r="B41" s="110"/>
      <c r="C41" s="110"/>
      <c r="D41" s="110"/>
      <c r="E41" s="110"/>
    </row>
    <row r="42" spans="1:6" ht="15" customHeight="1">
      <c r="A42" s="57"/>
      <c r="B42" s="57"/>
      <c r="C42" s="57"/>
      <c r="D42" s="57"/>
      <c r="E42" s="57"/>
    </row>
    <row r="43" spans="1:6" ht="24.75" customHeight="1">
      <c r="A43" s="109" t="s">
        <v>196</v>
      </c>
      <c r="B43" s="109"/>
      <c r="C43" s="109"/>
      <c r="D43" s="109"/>
      <c r="E43" s="109"/>
      <c r="F43" s="109"/>
    </row>
    <row r="44" spans="1:6" ht="56.25" customHeight="1">
      <c r="A44" s="34" t="s">
        <v>169</v>
      </c>
      <c r="B44" s="34" t="s">
        <v>173</v>
      </c>
      <c r="C44" s="32" t="s">
        <v>156</v>
      </c>
      <c r="D44" s="34" t="s">
        <v>183</v>
      </c>
      <c r="E44" s="34" t="s">
        <v>182</v>
      </c>
    </row>
    <row r="45" spans="1:6" ht="15.75">
      <c r="A45" s="13">
        <v>1</v>
      </c>
      <c r="B45" s="41" t="e">
        <f>#REF!</f>
        <v>#REF!</v>
      </c>
      <c r="C45" s="25" t="s">
        <v>184</v>
      </c>
      <c r="D45" s="29">
        <v>1.5</v>
      </c>
      <c r="E45" s="13" t="e">
        <f>B45*D45</f>
        <v>#REF!</v>
      </c>
    </row>
    <row r="46" spans="1:6" ht="15.75">
      <c r="A46" s="13">
        <v>2</v>
      </c>
      <c r="B46" s="41" t="e">
        <f>#REF!</f>
        <v>#REF!</v>
      </c>
      <c r="C46" s="25" t="s">
        <v>185</v>
      </c>
      <c r="D46" s="29">
        <v>1.2</v>
      </c>
      <c r="E46" s="13" t="e">
        <f>B46*D46</f>
        <v>#REF!</v>
      </c>
    </row>
    <row r="47" spans="1:6" ht="15" customHeight="1">
      <c r="A47" s="107" t="s">
        <v>197</v>
      </c>
      <c r="B47" s="107"/>
      <c r="C47" s="107"/>
      <c r="D47" s="107"/>
      <c r="E47" s="107"/>
    </row>
    <row r="48" spans="1:6" ht="15" customHeight="1">
      <c r="A48" s="108"/>
      <c r="B48" s="108"/>
      <c r="C48" s="108"/>
      <c r="D48" s="108"/>
      <c r="E48" s="108"/>
    </row>
    <row r="49" spans="1:6" ht="15" customHeight="1">
      <c r="A49" s="57"/>
      <c r="B49" s="57"/>
      <c r="C49" s="57"/>
      <c r="D49" s="57"/>
      <c r="E49" s="57"/>
    </row>
    <row r="50" spans="1:6" ht="23.25" customHeight="1">
      <c r="A50" s="109" t="s">
        <v>198</v>
      </c>
      <c r="B50" s="109"/>
      <c r="C50" s="109"/>
      <c r="D50" s="109"/>
      <c r="E50" s="109"/>
      <c r="F50" s="109"/>
    </row>
    <row r="51" spans="1:6" ht="50.25" customHeight="1">
      <c r="A51" s="34" t="s">
        <v>169</v>
      </c>
      <c r="B51" s="34" t="s">
        <v>204</v>
      </c>
      <c r="C51" s="32" t="s">
        <v>156</v>
      </c>
      <c r="D51" s="34" t="s">
        <v>205</v>
      </c>
      <c r="E51" s="34" t="s">
        <v>210</v>
      </c>
    </row>
    <row r="52" spans="1:6" ht="15.75">
      <c r="A52" s="13">
        <v>1</v>
      </c>
      <c r="B52" s="30" t="e">
        <f>#REF!</f>
        <v>#REF!</v>
      </c>
      <c r="C52" s="25" t="s">
        <v>206</v>
      </c>
      <c r="D52" s="29"/>
      <c r="E52" s="13"/>
    </row>
    <row r="53" spans="1:6" ht="31.5">
      <c r="A53" s="13">
        <v>2</v>
      </c>
      <c r="B53" s="30" t="e">
        <f>#REF!</f>
        <v>#REF!</v>
      </c>
      <c r="C53" s="25" t="s">
        <v>208</v>
      </c>
      <c r="D53" s="29"/>
      <c r="E53" s="13" t="e">
        <f t="shared" ref="E53" si="3">B53*D53</f>
        <v>#REF!</v>
      </c>
    </row>
    <row r="54" spans="1:6" ht="31.5">
      <c r="A54" s="13">
        <v>3</v>
      </c>
      <c r="B54" s="30" t="e">
        <f>#REF!</f>
        <v>#REF!</v>
      </c>
      <c r="C54" s="25" t="s">
        <v>207</v>
      </c>
      <c r="D54" s="29"/>
      <c r="E54" s="13" t="e">
        <f>B54*D54</f>
        <v>#REF!</v>
      </c>
    </row>
    <row r="55" spans="1:6" ht="15.75">
      <c r="A55" s="13">
        <v>4</v>
      </c>
      <c r="B55" s="30" t="e">
        <f>#REF!</f>
        <v>#REF!</v>
      </c>
      <c r="C55" s="25" t="s">
        <v>209</v>
      </c>
      <c r="D55" s="29">
        <v>1.6</v>
      </c>
      <c r="E55" s="13"/>
    </row>
    <row r="56" spans="1:6" ht="15" customHeight="1">
      <c r="A56" s="107" t="s">
        <v>211</v>
      </c>
      <c r="B56" s="107"/>
      <c r="C56" s="107"/>
      <c r="D56" s="107"/>
      <c r="E56" s="107"/>
    </row>
    <row r="57" spans="1:6">
      <c r="A57" s="108"/>
      <c r="B57" s="108"/>
      <c r="C57" s="108"/>
      <c r="D57" s="108"/>
      <c r="E57" s="108"/>
    </row>
    <row r="58" spans="1:6">
      <c r="A58" s="108"/>
      <c r="B58" s="108"/>
      <c r="C58" s="108"/>
      <c r="D58" s="108"/>
      <c r="E58" s="108"/>
    </row>
    <row r="59" spans="1:6">
      <c r="A59" s="56"/>
      <c r="B59" s="56"/>
      <c r="C59" s="56"/>
      <c r="D59" s="56"/>
      <c r="E59" s="56"/>
    </row>
    <row r="60" spans="1:6" ht="26.25">
      <c r="A60" s="109" t="s">
        <v>212</v>
      </c>
      <c r="B60" s="109"/>
      <c r="C60" s="109"/>
      <c r="D60" s="109"/>
      <c r="E60" s="109"/>
      <c r="F60" s="109"/>
    </row>
    <row r="61" spans="1:6" ht="47.25" customHeight="1">
      <c r="A61" s="34" t="s">
        <v>169</v>
      </c>
      <c r="B61" s="34" t="s">
        <v>173</v>
      </c>
      <c r="C61" s="32" t="s">
        <v>156</v>
      </c>
      <c r="D61" s="34" t="s">
        <v>171</v>
      </c>
      <c r="E61" s="34" t="s">
        <v>172</v>
      </c>
    </row>
    <row r="62" spans="1:6" ht="15.75">
      <c r="A62" s="13">
        <v>1</v>
      </c>
      <c r="B62" s="30" t="e">
        <f>#REF!</f>
        <v>#REF!</v>
      </c>
      <c r="C62" s="25" t="s">
        <v>201</v>
      </c>
      <c r="D62" s="29">
        <v>1.2</v>
      </c>
      <c r="E62" s="13" t="e">
        <f>B62*D62</f>
        <v>#REF!</v>
      </c>
    </row>
    <row r="63" spans="1:6" ht="31.5">
      <c r="A63" s="13">
        <v>2</v>
      </c>
      <c r="B63" s="30" t="e">
        <f>#REF!</f>
        <v>#REF!</v>
      </c>
      <c r="C63" s="25" t="s">
        <v>199</v>
      </c>
      <c r="D63" s="29">
        <v>1.4</v>
      </c>
      <c r="E63" s="13" t="e">
        <f t="shared" ref="E63:E64" si="4">B63*D63</f>
        <v>#REF!</v>
      </c>
    </row>
    <row r="64" spans="1:6" ht="31.5">
      <c r="A64" s="13">
        <v>3</v>
      </c>
      <c r="B64" s="30" t="e">
        <f>#REF!</f>
        <v>#REF!</v>
      </c>
      <c r="C64" s="25" t="s">
        <v>200</v>
      </c>
      <c r="D64" s="29">
        <v>1.5</v>
      </c>
      <c r="E64" s="13" t="e">
        <f t="shared" si="4"/>
        <v>#REF!</v>
      </c>
    </row>
    <row r="65" spans="1:5" ht="15" customHeight="1">
      <c r="A65" s="107" t="s">
        <v>213</v>
      </c>
      <c r="B65" s="107"/>
      <c r="C65" s="107"/>
      <c r="D65" s="107"/>
      <c r="E65" s="107"/>
    </row>
    <row r="66" spans="1:5" ht="15" customHeight="1">
      <c r="A66" s="108"/>
      <c r="B66" s="108"/>
      <c r="C66" s="108"/>
      <c r="D66" s="108"/>
      <c r="E66" s="108"/>
    </row>
    <row r="67" spans="1:5" ht="15" customHeight="1">
      <c r="A67" s="57"/>
      <c r="B67" s="57"/>
      <c r="C67" s="57"/>
      <c r="D67" s="57"/>
      <c r="E67" s="57"/>
    </row>
    <row r="68" spans="1:5" ht="15" customHeight="1">
      <c r="A68" s="57"/>
      <c r="B68" s="57"/>
      <c r="C68" s="57"/>
      <c r="D68" s="57"/>
      <c r="E68" s="57"/>
    </row>
    <row r="69" spans="1:5" ht="15" customHeight="1">
      <c r="A69" s="57"/>
      <c r="B69" s="57"/>
      <c r="C69" s="57"/>
      <c r="D69" s="57"/>
      <c r="E69" s="57"/>
    </row>
    <row r="70" spans="1:5" ht="15" customHeight="1">
      <c r="A70" s="57"/>
      <c r="B70" s="57"/>
      <c r="C70" s="57"/>
      <c r="D70" s="57"/>
      <c r="E70" s="57"/>
    </row>
  </sheetData>
  <mergeCells count="17">
    <mergeCell ref="A13:F13"/>
    <mergeCell ref="A21:F21"/>
    <mergeCell ref="A2:F2"/>
    <mergeCell ref="A3:F3"/>
    <mergeCell ref="A9:E11"/>
    <mergeCell ref="A27:E29"/>
    <mergeCell ref="A31:F31"/>
    <mergeCell ref="A34:E35"/>
    <mergeCell ref="A37:F37"/>
    <mergeCell ref="A18:E19"/>
    <mergeCell ref="A56:E58"/>
    <mergeCell ref="A60:F60"/>
    <mergeCell ref="A65:E66"/>
    <mergeCell ref="A40:E41"/>
    <mergeCell ref="A43:F43"/>
    <mergeCell ref="A47:E48"/>
    <mergeCell ref="A50:F5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15"/>
  <sheetViews>
    <sheetView workbookViewId="0">
      <selection activeCell="C35" sqref="C35"/>
    </sheetView>
  </sheetViews>
  <sheetFormatPr defaultRowHeight="15"/>
  <cols>
    <col min="1" max="1" width="18.42578125" customWidth="1"/>
    <col min="2" max="2" width="29.5703125" customWidth="1"/>
    <col min="3" max="3" width="13.140625" customWidth="1"/>
    <col min="5" max="5" width="14.85546875" customWidth="1"/>
  </cols>
  <sheetData>
    <row r="1" spans="1:14">
      <c r="A1" s="84"/>
      <c r="B1" s="84"/>
      <c r="C1" s="84"/>
      <c r="D1" s="84"/>
      <c r="E1" s="84"/>
      <c r="F1" s="84"/>
      <c r="G1" s="84"/>
      <c r="H1" s="117" t="s">
        <v>230</v>
      </c>
      <c r="I1" s="117"/>
      <c r="J1" s="117"/>
      <c r="K1" s="117"/>
      <c r="L1" s="117"/>
      <c r="M1" s="117"/>
      <c r="N1" s="117"/>
    </row>
    <row r="2" spans="1:14">
      <c r="A2" s="118" t="s">
        <v>237</v>
      </c>
      <c r="B2" s="118"/>
      <c r="C2" s="86"/>
    </row>
    <row r="3" spans="1:14">
      <c r="A3" s="66" t="s">
        <v>231</v>
      </c>
      <c r="B3" s="66" t="s">
        <v>233</v>
      </c>
    </row>
    <row r="4" spans="1:14">
      <c r="A4" s="53" t="s">
        <v>227</v>
      </c>
      <c r="B4" s="65">
        <v>3.2450000000000001</v>
      </c>
    </row>
    <row r="5" spans="1:14">
      <c r="A5" s="53" t="s">
        <v>228</v>
      </c>
      <c r="B5" s="65"/>
    </row>
    <row r="6" spans="1:14">
      <c r="A6" s="53" t="s">
        <v>229</v>
      </c>
      <c r="B6" s="65"/>
    </row>
    <row r="9" spans="1:14">
      <c r="A9" s="115" t="s">
        <v>232</v>
      </c>
      <c r="B9" s="116"/>
      <c r="C9" s="116"/>
      <c r="D9" s="116"/>
    </row>
    <row r="10" spans="1:14">
      <c r="A10" s="66" t="s">
        <v>235</v>
      </c>
      <c r="B10" s="66" t="s">
        <v>236</v>
      </c>
      <c r="C10" s="66" t="s">
        <v>25</v>
      </c>
      <c r="D10" s="85" t="s">
        <v>214</v>
      </c>
      <c r="E10" s="85" t="s">
        <v>243</v>
      </c>
    </row>
    <row r="11" spans="1:14" ht="43.5" customHeight="1">
      <c r="A11" s="64" t="s">
        <v>234</v>
      </c>
      <c r="B11" s="53"/>
      <c r="C11" s="76" t="b">
        <f>'Разд Trietex'!Q2</f>
        <v>0</v>
      </c>
      <c r="D11" s="88"/>
    </row>
    <row r="12" spans="1:14" ht="45">
      <c r="A12" s="64" t="s">
        <v>238</v>
      </c>
      <c r="B12" s="53"/>
      <c r="C12" s="89"/>
      <c r="D12" s="88"/>
    </row>
    <row r="13" spans="1:14" ht="30">
      <c r="A13" s="64" t="s">
        <v>239</v>
      </c>
      <c r="B13" s="53"/>
      <c r="C13" s="89">
        <f>'Разд Trietex'!Q12</f>
        <v>7.3499999999999996E-2</v>
      </c>
      <c r="D13" s="88"/>
      <c r="E13" s="113">
        <f>C13+C14</f>
        <v>0.45131071428571423</v>
      </c>
    </row>
    <row r="14" spans="1:14" ht="30">
      <c r="A14" s="64" t="s">
        <v>240</v>
      </c>
      <c r="B14" s="53"/>
      <c r="C14" s="89">
        <f>D14*'Разд Trietex'!P84</f>
        <v>0.37781071428571422</v>
      </c>
      <c r="D14" s="88">
        <f>'Разд Trietex'!N18/'Разд Trietex'!O84/2</f>
        <v>23.178571428571427</v>
      </c>
      <c r="E14" s="114"/>
    </row>
    <row r="15" spans="1:14">
      <c r="A15" s="87" t="s">
        <v>241</v>
      </c>
      <c r="B15" s="53"/>
      <c r="C15" s="89">
        <f>'Разд Trietex'!Q5</f>
        <v>6.6206761500000004</v>
      </c>
      <c r="D15" s="91"/>
    </row>
  </sheetData>
  <mergeCells count="4">
    <mergeCell ref="E13:E14"/>
    <mergeCell ref="A9:D9"/>
    <mergeCell ref="H1:N1"/>
    <mergeCell ref="A2: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pageSetUpPr fitToPage="1"/>
  </sheetPr>
  <dimension ref="A1:AA134"/>
  <sheetViews>
    <sheetView tabSelected="1" zoomScale="85" zoomScaleNormal="85" workbookViewId="0">
      <selection activeCell="P6" sqref="P6"/>
    </sheetView>
  </sheetViews>
  <sheetFormatPr defaultRowHeight="15.75"/>
  <cols>
    <col min="1" max="1" width="6" style="70" customWidth="1"/>
    <col min="2" max="4" width="9.140625" style="6"/>
    <col min="5" max="5" width="22.5703125" style="6" customWidth="1"/>
    <col min="6" max="6" width="9.140625" style="6"/>
    <col min="7" max="7" width="12.7109375" style="6" customWidth="1"/>
    <col min="8" max="8" width="9.140625" style="6"/>
    <col min="9" max="9" width="10.42578125" style="6" customWidth="1"/>
    <col min="10" max="10" width="15.5703125" style="6" customWidth="1"/>
    <col min="11" max="11" width="25.42578125" style="6" customWidth="1"/>
    <col min="12" max="12" width="12" style="6" customWidth="1"/>
    <col min="13" max="13" width="23.85546875" style="6" customWidth="1"/>
    <col min="14" max="14" width="17.42578125" style="6" customWidth="1"/>
    <col min="15" max="15" width="15.5703125" style="6" customWidth="1"/>
    <col min="16" max="16" width="11.7109375" style="6" customWidth="1"/>
    <col min="17" max="17" width="11.5703125" style="6" customWidth="1"/>
    <col min="18" max="18" width="11.85546875" style="6" customWidth="1"/>
    <col min="19" max="19" width="23.42578125" style="6" customWidth="1"/>
    <col min="20" max="20" width="17.7109375" style="6" customWidth="1"/>
    <col min="21" max="21" width="19.85546875" style="20" customWidth="1"/>
    <col min="22" max="22" width="45.85546875" style="6" customWidth="1"/>
    <col min="23" max="23" width="29.42578125" style="6" customWidth="1"/>
    <col min="24" max="24" width="26.5703125" style="6" customWidth="1"/>
    <col min="25" max="25" width="18" style="6" customWidth="1"/>
    <col min="26" max="26" width="34.140625" style="6" customWidth="1"/>
    <col min="27" max="27" width="36.28515625" style="6" customWidth="1"/>
    <col min="28" max="16384" width="9.140625" style="6"/>
  </cols>
  <sheetData>
    <row r="1" spans="1:21" ht="63" customHeight="1">
      <c r="A1" s="69" t="s">
        <v>0</v>
      </c>
      <c r="B1" s="168" t="s">
        <v>220</v>
      </c>
      <c r="C1" s="169"/>
      <c r="D1" s="169"/>
      <c r="E1" s="169"/>
      <c r="F1" s="169" t="s">
        <v>219</v>
      </c>
      <c r="G1" s="169"/>
      <c r="H1" s="169"/>
      <c r="I1" s="169"/>
      <c r="J1" s="169"/>
      <c r="K1" s="169"/>
      <c r="L1" s="171"/>
      <c r="M1" s="67" t="s">
        <v>1</v>
      </c>
      <c r="N1" s="67" t="s">
        <v>214</v>
      </c>
      <c r="O1" s="67" t="s">
        <v>215</v>
      </c>
      <c r="P1" s="67" t="s">
        <v>216</v>
      </c>
      <c r="Q1" s="90" t="s">
        <v>242</v>
      </c>
      <c r="U1" s="58"/>
    </row>
    <row r="2" spans="1:21" ht="20.100000000000001" customHeight="1">
      <c r="A2" s="75" t="s">
        <v>217</v>
      </c>
      <c r="B2" s="170" t="str">
        <f>B20</f>
        <v>Профиль Trietex:</v>
      </c>
      <c r="C2" s="156"/>
      <c r="D2" s="156"/>
      <c r="E2" s="156"/>
      <c r="F2" s="127" t="str">
        <f>IF('Разд Trietex'!M2=0,"Укажите код профиля",IF('Разд Trietex'!M2='Разд Trietex'!M21,'Разд Trietex'!B21,IF('Разд Trietex'!M2='Разд Trietex'!M22,'Разд Trietex'!B22,IF('Разд Trietex'!M2='Разд Trietex'!M23,'Разд Trietex'!B23,IF('Разд Trietex'!M2='Разд Trietex'!M24,'Разд Trietex'!B24,IF('Разд Trietex'!M2='Разд Trietex'!M25,'Разд Trietex'!B25))))))</f>
        <v>Укажите код профиля</v>
      </c>
      <c r="G2" s="127"/>
      <c r="H2" s="127"/>
      <c r="I2" s="127"/>
      <c r="J2" s="127"/>
      <c r="K2" s="127"/>
      <c r="L2" s="128"/>
      <c r="M2" s="79"/>
      <c r="N2" s="64"/>
      <c r="O2" s="64" t="s">
        <v>6</v>
      </c>
      <c r="P2" s="64" t="b">
        <f>IF('Разд Trietex'!M2='Разд Trietex'!M21,('Разд Trietex'!N18-'Разд Trietex'!P7-P11))</f>
        <v>0</v>
      </c>
      <c r="Q2" s="64" t="b">
        <f>P2</f>
        <v>0</v>
      </c>
      <c r="U2" s="58"/>
    </row>
    <row r="3" spans="1:21" ht="20.100000000000001" customHeight="1">
      <c r="A3" s="97" t="s">
        <v>221</v>
      </c>
      <c r="B3" s="170" t="str">
        <f>B30</f>
        <v>Угол:</v>
      </c>
      <c r="C3" s="156"/>
      <c r="D3" s="156"/>
      <c r="E3" s="156"/>
      <c r="F3" s="127" t="str">
        <f>IF('Разд Trietex'!M3=0,"Выберите код комплектующих",IF('Разд Trietex'!M2=0,"Выберите код комплектующих",IF('Разд Trietex'!M2='Разд Trietex'!M24,"Не используется с данным профилем",IF('Разд Trietex'!M2='Разд Trietex'!M25,"Не используется с данным профилем",IF('Разд Trietex'!M3='Разд Trietex'!M31,'Разд Trietex'!B31,IF('Разд Trietex'!M3='Разд Trietex'!M32,'Разд Trietex'!B32,))))))</f>
        <v>Выберите код комплектующих</v>
      </c>
      <c r="G3" s="127"/>
      <c r="H3" s="127"/>
      <c r="I3" s="127"/>
      <c r="J3" s="127"/>
      <c r="K3" s="127"/>
      <c r="L3" s="128"/>
      <c r="M3" s="79" t="s">
        <v>23</v>
      </c>
      <c r="N3" s="64">
        <v>1</v>
      </c>
      <c r="O3" s="64" t="s">
        <v>3</v>
      </c>
      <c r="P3" s="6" t="str">
        <f>IF('Разд Trietex'!M2=0,"0",IF('Разд Trietex'!M2='Разд Trietex'!M25,"Не использутся",IF('Разд Trietex'!M2='Разд Trietex'!M24,"Не использутся",IF('Разд Trietex'!M3=0,"0",IF('Разд Trietex'!M3='Разд Trietex'!M31,('Разд Trietex'!O31*'Разд Trietex'!N3),IF('Разд Trietex'!M3='Разд Trietex'!M32,'Разд Trietex'!N3*'Разд Trietex'!O32))))))</f>
        <v>0</v>
      </c>
      <c r="S3" s="68" t="str">
        <f>IF('Разд Trietex'!M2=0,"Укажите профиль п.1.1",IF('Разд Trietex'!M2='Разд Trietex'!M25,"Не используется с п.1.1",IF('Разд Trietex'!M2='Разд Trietex'!M24,"Не используется с п.1.1",IF('Разд Trietex'!N3&gt;2,"Не верное кол-во",IF('Разд Trietex'!N3=0,"Укажите кол-во",IF('Разд Trietex'!M2='Разд Trietex'!M21,"Верно",IF('Разд Trietex'!M2='Разд Trietex'!M22,"Верно",IF('Разд Trietex'!M2='Разд Trietex'!M23,"Верно"))))))))</f>
        <v>Укажите профиль п.1.1</v>
      </c>
      <c r="U3" s="58"/>
    </row>
    <row r="4" spans="1:21" ht="20.100000000000001" customHeight="1">
      <c r="A4" s="97" t="s">
        <v>222</v>
      </c>
      <c r="B4" s="170" t="str">
        <f>B35</f>
        <v>Соединитель:</v>
      </c>
      <c r="C4" s="156"/>
      <c r="D4" s="156"/>
      <c r="E4" s="156"/>
      <c r="F4" s="127" t="str">
        <f>IF('Разд Trietex'!M4=0,"Выберите код комплектующих",IF('Разд Trietex'!M36='Разд Trietex'!M4,'Разд Trietex'!B36:L36,IF('Разд Trietex'!M37='Разд Trietex'!M4,'Разд Trietex'!B37:L37,)))</f>
        <v>Выберите код комплектующих</v>
      </c>
      <c r="G4" s="127"/>
      <c r="H4" s="127"/>
      <c r="I4" s="127"/>
      <c r="J4" s="127"/>
      <c r="K4" s="127"/>
      <c r="L4" s="128"/>
      <c r="M4" s="79"/>
      <c r="N4" s="64"/>
      <c r="O4" s="64" t="s">
        <v>3</v>
      </c>
      <c r="U4" s="58"/>
    </row>
    <row r="5" spans="1:21" ht="20.100000000000001" customHeight="1">
      <c r="A5" s="97" t="s">
        <v>223</v>
      </c>
      <c r="B5" s="170" t="str">
        <f>B40</f>
        <v>Зубчатый ремень Trietex:</v>
      </c>
      <c r="C5" s="156"/>
      <c r="D5" s="156"/>
      <c r="E5" s="156"/>
      <c r="F5" s="127" t="str">
        <f>IF('Разд Trietex'!M5=0,"Выберите код комплектующих",IF('Разд Trietex'!M5='Разд Trietex'!M41,'Разд Trietex'!B41,IF('Разд Trietex'!M5='Разд Trietex'!M42,'Разд Trietex'!B42,IF('Разд Trietex'!M5='Разд Trietex'!M43,'Разд Trietex'!B43))))</f>
        <v>Зубчатый ремень 11.5 мм. SimpleTec design (бухта 100 м), (голубой)</v>
      </c>
      <c r="G5" s="127"/>
      <c r="H5" s="127"/>
      <c r="I5" s="127"/>
      <c r="J5" s="127"/>
      <c r="K5" s="127"/>
      <c r="L5" s="128"/>
      <c r="M5" s="79" t="s">
        <v>32</v>
      </c>
      <c r="N5" s="64"/>
      <c r="O5" s="64" t="s">
        <v>6</v>
      </c>
      <c r="P5" s="64">
        <f>IF('Разд Trietex'!M5=0,"Выберите код",IF('Разд Trietex'!M5='Разд Trietex'!M41,('Разд Trietex'!O41*N18),IF('Разд Trietex'!M5='Разд Trietex'!M42,('Разд Trietex'!O42*N18),IF('Разд Trietex'!M5='Разд Trietex'!M43,('Разд Trietex'!O43*N18)))))</f>
        <v>6.6206761500000004</v>
      </c>
      <c r="Q5" s="64">
        <f>P5</f>
        <v>6.6206761500000004</v>
      </c>
      <c r="S5" s="68"/>
      <c r="U5" s="58"/>
    </row>
    <row r="6" spans="1:21" ht="20.100000000000001" customHeight="1">
      <c r="A6" s="97" t="s">
        <v>224</v>
      </c>
      <c r="B6" s="170" t="str">
        <f>B46</f>
        <v>Фиксатор зубчатого ремня:</v>
      </c>
      <c r="C6" s="156"/>
      <c r="D6" s="156"/>
      <c r="E6" s="156"/>
      <c r="F6" s="127" t="str">
        <f>IF('Разд Trietex'!M6=0,"Выберите код комплектующих",IF('Разд Trietex'!M6=M47,'Разд Trietex'!B47:L47))</f>
        <v>Выберите код комплектующих</v>
      </c>
      <c r="G6" s="127"/>
      <c r="H6" s="127"/>
      <c r="I6" s="127"/>
      <c r="J6" s="127"/>
      <c r="K6" s="127"/>
      <c r="L6" s="128"/>
      <c r="M6" s="79"/>
      <c r="N6" s="64"/>
      <c r="O6" s="64" t="s">
        <v>3</v>
      </c>
      <c r="U6" s="58"/>
    </row>
    <row r="7" spans="1:21" ht="20.100000000000001" customHeight="1">
      <c r="A7" s="97" t="s">
        <v>278</v>
      </c>
      <c r="B7" s="170" t="str">
        <f>B50</f>
        <v>Блок мотора Trietex:</v>
      </c>
      <c r="C7" s="156"/>
      <c r="D7" s="156"/>
      <c r="E7" s="156"/>
      <c r="F7" s="127" t="str">
        <f>IF('Разд Trietex'!M7=0,"Выберите код комплектующих",IF('Разд Trietex'!M7='Разд Trietex'!M51,'Разд Trietex'!B51,IF('Разд Trietex'!M7='Разд Trietex'!M52,'Разд Trietex'!B52,IF('Разд Trietex'!M7='Разд Trietex'!M53,'Разд Trietex'!B53,IF('Разд Trietex'!M7='Разд Trietex'!M54,'Разд Trietex'!B54,IF('Разд Trietex'!M7='Разд Trietex'!M55,'Разд Trietex'!B55,IF('Разд Trietex'!M7='Разд Trietex'!M56,'Разд Trietex'!B56,IF('Разд Trietex'!M7='Разд Trietex'!M57,'Разд Trietex'!B57,IF('Разд Trietex'!M7='Разд Trietex'!M58,'Разд Trietex'!B58)))))))))</f>
        <v>Блок мотора Novo N21 для профиля Trietex (комплект из 2-х шт, нет подвеса для крючка)</v>
      </c>
      <c r="G7" s="127"/>
      <c r="H7" s="127"/>
      <c r="I7" s="127"/>
      <c r="J7" s="127"/>
      <c r="K7" s="127"/>
      <c r="L7" s="128"/>
      <c r="M7" s="79" t="s">
        <v>46</v>
      </c>
      <c r="N7" s="64">
        <v>1</v>
      </c>
      <c r="O7" s="64" t="s">
        <v>3</v>
      </c>
      <c r="P7" s="6">
        <f>IF('Разд Trietex'!M7=0,"0",IF('Разд Trietex'!M7=0,"Укажите кол-во",IF('Разд Trietex'!N7&gt;2,"Не верное кол-во",IF('Разд Trietex'!N7+'Разд Trietex'!N11&gt;2,"Не верное кол-во",IF('Разд Trietex'!M7='Разд Trietex'!M51,('Разд Trietex'!O51*'Разд Trietex'!N7),IF('Разд Trietex'!M7='Разд Trietex'!M52,('Разд Trietex'!O52*'Разд Trietex'!N7),IF('Разд Trietex'!M7='Разд Trietex'!M53,('Разд Trietex'!O53*'Разд Trietex'!N7),IF('Разд Trietex'!M7='Разд Trietex'!M54,('Разд Trietex'!O54*'Разд Trietex'!N7),IF('Разд Trietex'!M7='Разд Trietex'!M55,('Разд Trietex'!O55*'Разд Trietex'!N7),IF('Разд Trietex'!M7='Разд Trietex'!M56,('Разд Trietex'!O56*'Разд Trietex'!N7),IF('Разд Trietex'!M7='Разд Trietex'!M57,('Разд Trietex'!O57*'Разд Trietex'!N7),IF('Разд Trietex'!M7='Разд Trietex'!M58,('Разд Trietex'!O58*'Разд Trietex'!N7)))))))))))))</f>
        <v>6.2000000000000006E-2</v>
      </c>
      <c r="S7" s="80" t="str">
        <f>IF('Разд Trietex'!M7=0,"Выберите артикул",IF('Разд Trietex'!N7=0,"Укажите количество",IF('Разд Trietex'!N7&gt;2,"НЕ ВЕРНОЕ КОЛ-ВО",IF('Разд Trietex'!N7+'Разд Trietex'!N11&gt;2,"НЕ ВЕРНОЕ КОЛ-ВО",IF('Разд Trietex'!N7&gt;0,"Верно")))))</f>
        <v>Верно</v>
      </c>
      <c r="U7" s="58"/>
    </row>
    <row r="8" spans="1:21" ht="20.100000000000001" customHeight="1">
      <c r="A8" s="97" t="s">
        <v>279</v>
      </c>
      <c r="B8" s="170" t="str">
        <f>B61</f>
        <v>Крючок блока мотора, торцевой заглушки:</v>
      </c>
      <c r="C8" s="156"/>
      <c r="D8" s="156"/>
      <c r="E8" s="156"/>
      <c r="F8" s="127" t="str">
        <f>IF('Разд Trietex'!M8=0,"Выберите код комплектующих",IF('Разд Trietex'!M8='Разд Trietex'!M62,'Разд Trietex'!B62))</f>
        <v>Крючок подвеса для блока мотора Блок мотора Novo N21 КН-00000361</v>
      </c>
      <c r="G8" s="127"/>
      <c r="H8" s="127"/>
      <c r="I8" s="127"/>
      <c r="J8" s="127"/>
      <c r="K8" s="127"/>
      <c r="L8" s="128"/>
      <c r="M8" s="79" t="s">
        <v>62</v>
      </c>
      <c r="N8" s="64"/>
      <c r="O8" s="64" t="s">
        <v>3</v>
      </c>
      <c r="R8" s="6" t="s">
        <v>218</v>
      </c>
      <c r="U8" s="58"/>
    </row>
    <row r="9" spans="1:21" ht="20.100000000000001" customHeight="1">
      <c r="A9" s="97" t="s">
        <v>280</v>
      </c>
      <c r="B9" s="170" t="str">
        <f>B65</f>
        <v>Крышка блока мотора:</v>
      </c>
      <c r="C9" s="156"/>
      <c r="D9" s="156"/>
      <c r="E9" s="156"/>
      <c r="F9" s="127" t="str">
        <f>IF('Разд Trietex'!M9=0,"Выберите код комплектующих",IF('Разд Trietex'!M9='Разд Trietex'!M66,'Разд Trietex'!B66))</f>
        <v>Крышка для блока мотора AM68</v>
      </c>
      <c r="G9" s="127"/>
      <c r="H9" s="127"/>
      <c r="I9" s="127"/>
      <c r="J9" s="127"/>
      <c r="K9" s="127"/>
      <c r="L9" s="128"/>
      <c r="M9" s="79" t="s">
        <v>64</v>
      </c>
      <c r="N9" s="64"/>
      <c r="O9" s="64" t="s">
        <v>3</v>
      </c>
      <c r="R9" s="6" t="s">
        <v>218</v>
      </c>
      <c r="U9" s="58"/>
    </row>
    <row r="10" spans="1:21" ht="20.100000000000001" customHeight="1">
      <c r="A10" s="97" t="s">
        <v>281</v>
      </c>
      <c r="B10" s="170" t="str">
        <f>B70</f>
        <v>Фиксатор блока мотора</v>
      </c>
      <c r="C10" s="156"/>
      <c r="D10" s="156"/>
      <c r="E10" s="156"/>
      <c r="F10" s="127" t="str">
        <f>IF('Разд Trietex'!M10=0,"Выберите код комплектующих",IF('Разд Trietex'!M10='Разд Trietex'!M70,'Разд Trietex'!B70))</f>
        <v>Фиксатор блока мотора</v>
      </c>
      <c r="G10" s="127"/>
      <c r="H10" s="127"/>
      <c r="I10" s="127"/>
      <c r="J10" s="127"/>
      <c r="K10" s="127"/>
      <c r="L10" s="128"/>
      <c r="M10" s="79" t="s">
        <v>66</v>
      </c>
      <c r="N10" s="64"/>
      <c r="O10" s="64" t="s">
        <v>3</v>
      </c>
      <c r="U10" s="58"/>
    </row>
    <row r="11" spans="1:21" ht="20.100000000000001" customHeight="1">
      <c r="A11" s="97" t="s">
        <v>282</v>
      </c>
      <c r="B11" s="170" t="str">
        <f>B73</f>
        <v>Заглушка торцевая для профиля Trietex:</v>
      </c>
      <c r="C11" s="156"/>
      <c r="D11" s="156"/>
      <c r="E11" s="156"/>
      <c r="F11" s="127" t="str">
        <f>IF('Разд Trietex'!M11=0,"Выберите код комплектующих",IF('Разд Trietex'!M11=M74,B74))</f>
        <v>Заглушка торцевая для профиля Trietex (односторонний карниз)</v>
      </c>
      <c r="G11" s="127"/>
      <c r="H11" s="127"/>
      <c r="I11" s="127"/>
      <c r="J11" s="127"/>
      <c r="K11" s="127"/>
      <c r="L11" s="128"/>
      <c r="M11" s="79" t="s">
        <v>69</v>
      </c>
      <c r="N11" s="64">
        <v>1</v>
      </c>
      <c r="O11" s="64" t="s">
        <v>3</v>
      </c>
      <c r="P11" s="6">
        <f>IF('Разд Trietex'!M11=0,"0",IF('Разд Trietex'!M11=0,"Укажите кол-во",IF('Разд Trietex'!N11&gt;1,"Не верное кол-во",IF('Разд Trietex'!N11+'Разд Trietex'!N15&gt;2,"НЕ ВЕРНОЕ КОЛ-ВО",IF('Разд Trietex'!M11=M74,(O74*N11))))))</f>
        <v>4.8000000000000008E-2</v>
      </c>
      <c r="S11" s="68" t="str">
        <f>IF('Разд Trietex'!M11=0,"Выберите артикул",IF('Разд Trietex'!N11=0,"Укажите количество",IF('Разд Trietex'!N11&gt;1,"НЕ ВЕРНОЕ КОЛ-ВО",IF('Разд Trietex'!N7&gt;'Разд Trietex'!N11,"НЕ ВЕРНО КОЛ-ВО",IF('Разд Trietex'!N11&gt;0,"Верно")))))</f>
        <v>Верно</v>
      </c>
      <c r="U11" s="58"/>
    </row>
    <row r="12" spans="1:21" ht="20.100000000000001" customHeight="1">
      <c r="A12" s="97" t="s">
        <v>283</v>
      </c>
      <c r="B12" s="170" t="str">
        <f>B77</f>
        <v>Глайдер для профиля Trietex:</v>
      </c>
      <c r="C12" s="156"/>
      <c r="D12" s="156"/>
      <c r="E12" s="156"/>
      <c r="F12" s="127" t="str">
        <f>IF('Разд Trietex'!M12=0,"Выберите код комплектующих",IF('Разд Trietex'!M12=M78,'Разд Trietex'!B78,IF('Разд Trietex'!M12='Разд Trietex'!M79,'Разд Trietex'!B79,IF('Разд Trietex'!M12='Разд Trietex'!M80,'Разд Trietex'!B80))))</f>
        <v>Глайдер для радиального профиля Trietex (комплект из 2-х шт, 5 комп. в упак.)</v>
      </c>
      <c r="G12" s="127"/>
      <c r="H12" s="127"/>
      <c r="I12" s="127"/>
      <c r="J12" s="127"/>
      <c r="K12" s="127"/>
      <c r="L12" s="128"/>
      <c r="M12" s="79" t="s">
        <v>71</v>
      </c>
      <c r="N12" s="64">
        <v>1</v>
      </c>
      <c r="O12" s="64" t="s">
        <v>3</v>
      </c>
      <c r="Q12" s="64">
        <f>IF('Разд Trietex'!M12=0,"Укажите код",IF('Разд Trietex'!N12=0,"Нет кол-ва",IF('Разд Trietex'!M12='Разд Trietex'!M78,('Разд Trietex'!O78),IF('Разд Trietex'!M12='Разд Trietex'!M79,('Разд Trietex'!O79),IF('Разд Trietex'!M12='Разд Trietex'!M80,('Разд Trietex'!O80))))))</f>
        <v>7.3499999999999996E-2</v>
      </c>
      <c r="U12" s="58"/>
    </row>
    <row r="13" spans="1:21" ht="20.100000000000001" customHeight="1">
      <c r="A13" s="97" t="s">
        <v>284</v>
      </c>
      <c r="B13" s="170" t="str">
        <f>B83</f>
        <v>Бегунок для профиля Trietex:</v>
      </c>
      <c r="C13" s="156"/>
      <c r="D13" s="156"/>
      <c r="E13" s="156"/>
      <c r="F13" s="127" t="str">
        <f>IF('Разд Trietex'!M13=0,"Выберите код комплектующих",IF('Разд Trietex'!M13='Разд Trietex'!M84,'Разд Trietex'!B84,IF('Разд Trietex'!M13='Разд Trietex'!M85,'Разд Trietex'!B85)))</f>
        <v>Бегунок радиальный для профиля Trietex (200 шт. в уп.)</v>
      </c>
      <c r="G13" s="127"/>
      <c r="H13" s="127"/>
      <c r="I13" s="127"/>
      <c r="J13" s="127"/>
      <c r="K13" s="127"/>
      <c r="L13" s="128"/>
      <c r="M13" s="79" t="s">
        <v>77</v>
      </c>
      <c r="N13" s="64">
        <f>P13</f>
        <v>23.178571428571427</v>
      </c>
      <c r="O13" s="64" t="s">
        <v>3</v>
      </c>
      <c r="P13" s="6">
        <f>N18/O84/2</f>
        <v>23.178571428571427</v>
      </c>
      <c r="U13" s="58"/>
    </row>
    <row r="14" spans="1:21" ht="20.100000000000001" customHeight="1">
      <c r="A14" s="97" t="s">
        <v>285</v>
      </c>
      <c r="B14" s="170" t="str">
        <f>B88</f>
        <v>Кронштейн для профиля Trietex:</v>
      </c>
      <c r="C14" s="156"/>
      <c r="D14" s="156"/>
      <c r="E14" s="156"/>
      <c r="F14" s="127" t="str">
        <f>IF('Разд Trietex'!M14=0,"Выберите код комплектующих",IF('Разд Trietex'!M14='Разд Trietex'!M89,'Разд Trietex'!B89,IF('Разд Trietex'!M14='Разд Trietex'!M90,'Разд Trietex'!B90,IF('Разд Trietex'!M14='Разд Trietex'!M91,'Разд Trietex'!B91))))</f>
        <v>Выберите код комплектующих</v>
      </c>
      <c r="G14" s="127"/>
      <c r="H14" s="127"/>
      <c r="I14" s="127"/>
      <c r="J14" s="127"/>
      <c r="K14" s="127"/>
      <c r="L14" s="128"/>
      <c r="M14" s="79"/>
      <c r="N14" s="64"/>
      <c r="O14" s="64" t="s">
        <v>3</v>
      </c>
      <c r="U14" s="58"/>
    </row>
    <row r="15" spans="1:21" ht="20.100000000000001" customHeight="1">
      <c r="A15" s="97" t="s">
        <v>286</v>
      </c>
      <c r="B15" s="170" t="str">
        <f>B94</f>
        <v>Крючок для штор Trietex:</v>
      </c>
      <c r="C15" s="156"/>
      <c r="D15" s="156"/>
      <c r="E15" s="156"/>
      <c r="F15" s="127" t="str">
        <f>IF('Разд Trietex'!M15=0,"Выберите код комплектующих",IF('Разд Trietex'!M15='Разд Trietex'!M95,'Разд Trietex'!B95))</f>
        <v>Выберите код комплектующих</v>
      </c>
      <c r="G15" s="127"/>
      <c r="H15" s="127"/>
      <c r="I15" s="127"/>
      <c r="J15" s="127"/>
      <c r="K15" s="127"/>
      <c r="L15" s="128"/>
      <c r="M15" s="79"/>
      <c r="N15" s="64"/>
      <c r="O15" s="64" t="s">
        <v>3</v>
      </c>
      <c r="U15" s="58"/>
    </row>
    <row r="16" spans="1:21" ht="20.100000000000001" customHeight="1">
      <c r="A16" s="97" t="s">
        <v>287</v>
      </c>
      <c r="B16" s="170" t="str">
        <f>B98</f>
        <v>Мотор для раздвижных карнизов Trietex:</v>
      </c>
      <c r="C16" s="156"/>
      <c r="D16" s="156"/>
      <c r="E16" s="156"/>
      <c r="F16" s="127" t="b">
        <f>IF('Разд Trietex'!M16=0,"Выберите код комплектующих",IF('Разд Trietex'!M16='Разд Trietex'!M99,'Разд Trietex'!B99,IF('Разд Trietex'!M16='Разд Trietex'!M100,'Разд Trietex'!B100,IF('Разд Trietex'!M16='Разд Trietex'!M101,'Разд Trietex'!B101,IF('Разд Trietex'!M16='Разд Trietex'!M102,'Разд Trietex'!B102:J102)))))</f>
        <v>0</v>
      </c>
      <c r="G16" s="127"/>
      <c r="H16" s="127"/>
      <c r="I16" s="127"/>
      <c r="J16" s="127"/>
      <c r="K16" s="127"/>
      <c r="L16" s="128"/>
      <c r="M16" s="79" t="s">
        <v>255</v>
      </c>
      <c r="N16" s="64"/>
      <c r="O16" s="64" t="s">
        <v>3</v>
      </c>
      <c r="R16" s="6" t="s">
        <v>218</v>
      </c>
      <c r="U16" s="58"/>
    </row>
    <row r="17" spans="1:27" ht="21" customHeight="1">
      <c r="E17" s="176" t="str">
        <f>F2</f>
        <v>Укажите код профиля</v>
      </c>
      <c r="F17" s="177"/>
      <c r="G17" s="177"/>
      <c r="H17" s="177"/>
      <c r="I17" s="177"/>
      <c r="J17" s="177"/>
      <c r="K17" s="177"/>
      <c r="L17" s="178"/>
      <c r="M17" s="81" t="s">
        <v>1</v>
      </c>
      <c r="N17" s="82" t="s">
        <v>226</v>
      </c>
      <c r="O17" s="82" t="s">
        <v>225</v>
      </c>
    </row>
    <row r="18" spans="1:27" ht="26.25" customHeight="1">
      <c r="E18" s="179" t="s">
        <v>194</v>
      </c>
      <c r="F18" s="180"/>
      <c r="G18" s="180"/>
      <c r="H18" s="180"/>
      <c r="I18" s="180"/>
      <c r="J18" s="180"/>
      <c r="K18" s="180"/>
      <c r="L18" s="181"/>
      <c r="M18" s="83"/>
      <c r="N18" s="83">
        <f>'Лист наборки'!B4-'Лист наборки'!B5-'Лист наборки'!B6</f>
        <v>3.2450000000000001</v>
      </c>
      <c r="O18" s="83">
        <f>Q2+P11+P7</f>
        <v>0.11000000000000001</v>
      </c>
    </row>
    <row r="19" spans="1:27" ht="31.5">
      <c r="A19" s="139" t="s">
        <v>129</v>
      </c>
      <c r="B19" s="139"/>
      <c r="C19" s="139"/>
      <c r="D19" s="139"/>
      <c r="E19" s="139"/>
      <c r="F19" s="139"/>
      <c r="G19" s="139"/>
      <c r="H19" s="139"/>
      <c r="I19" s="139"/>
      <c r="J19" s="139"/>
      <c r="K19" s="139"/>
      <c r="L19" s="139"/>
      <c r="T19" s="30" t="s">
        <v>114</v>
      </c>
      <c r="U19" s="30" t="s">
        <v>115</v>
      </c>
      <c r="V19" s="1" t="s">
        <v>116</v>
      </c>
      <c r="W19" s="23"/>
      <c r="X19" s="19"/>
      <c r="Y19" s="30" t="s">
        <v>125</v>
      </c>
      <c r="Z19" s="30" t="s">
        <v>195</v>
      </c>
      <c r="AA19" s="30" t="s">
        <v>126</v>
      </c>
    </row>
    <row r="20" spans="1:27" ht="90" customHeight="1">
      <c r="A20" s="71" t="s">
        <v>0</v>
      </c>
      <c r="B20" s="167" t="s">
        <v>98</v>
      </c>
      <c r="C20" s="167"/>
      <c r="D20" s="167"/>
      <c r="E20" s="167"/>
      <c r="F20" s="167"/>
      <c r="G20" s="167"/>
      <c r="H20" s="167"/>
      <c r="I20" s="167"/>
      <c r="J20" s="2"/>
      <c r="K20" s="1"/>
      <c r="L20" s="36"/>
      <c r="M20" s="36" t="s">
        <v>1</v>
      </c>
      <c r="N20" s="1" t="s">
        <v>2</v>
      </c>
      <c r="O20" s="7"/>
      <c r="P20" s="1" t="s">
        <v>25</v>
      </c>
      <c r="Q20" s="1" t="s">
        <v>18</v>
      </c>
      <c r="R20" s="1" t="s">
        <v>19</v>
      </c>
      <c r="T20" s="149" t="s">
        <v>118</v>
      </c>
      <c r="U20" s="122">
        <v>7</v>
      </c>
      <c r="V20" s="152" t="s">
        <v>135</v>
      </c>
      <c r="W20" s="24"/>
      <c r="X20" s="19"/>
      <c r="Y20" s="30"/>
      <c r="Z20" s="30"/>
      <c r="AA20" s="30"/>
    </row>
    <row r="21" spans="1:27" ht="15" customHeight="1">
      <c r="A21" s="164" t="s">
        <v>221</v>
      </c>
      <c r="B21" s="119" t="s">
        <v>4</v>
      </c>
      <c r="C21" s="119"/>
      <c r="D21" s="119"/>
      <c r="E21" s="119"/>
      <c r="F21" s="119"/>
      <c r="G21" s="119"/>
      <c r="H21" s="119"/>
      <c r="I21" s="119"/>
      <c r="J21" s="31"/>
      <c r="K21" s="37"/>
      <c r="L21" s="37"/>
      <c r="M21" s="37" t="s">
        <v>5</v>
      </c>
      <c r="N21" s="129" t="s">
        <v>6</v>
      </c>
      <c r="O21" s="8"/>
      <c r="P21" s="106"/>
      <c r="Q21" s="8"/>
      <c r="R21" s="8"/>
      <c r="T21" s="151"/>
      <c r="U21" s="122"/>
      <c r="V21" s="152"/>
      <c r="W21" s="15"/>
    </row>
    <row r="22" spans="1:27" ht="15" customHeight="1">
      <c r="A22" s="165"/>
      <c r="B22" s="126" t="s">
        <v>7</v>
      </c>
      <c r="C22" s="127"/>
      <c r="D22" s="127"/>
      <c r="E22" s="127"/>
      <c r="F22" s="127"/>
      <c r="G22" s="127"/>
      <c r="H22" s="127"/>
      <c r="I22" s="128"/>
      <c r="J22" s="31"/>
      <c r="K22" s="37"/>
      <c r="L22" s="37"/>
      <c r="M22" s="37" t="s">
        <v>8</v>
      </c>
      <c r="N22" s="130"/>
      <c r="O22" s="8"/>
      <c r="P22" s="106"/>
      <c r="Q22" s="8"/>
      <c r="R22" s="8"/>
      <c r="T22" s="151"/>
      <c r="U22" s="122"/>
      <c r="V22" s="152"/>
      <c r="W22" s="15"/>
    </row>
    <row r="23" spans="1:27" ht="15" customHeight="1">
      <c r="A23" s="165"/>
      <c r="B23" s="126" t="s">
        <v>9</v>
      </c>
      <c r="C23" s="127"/>
      <c r="D23" s="127"/>
      <c r="E23" s="127"/>
      <c r="F23" s="127"/>
      <c r="G23" s="127"/>
      <c r="H23" s="127"/>
      <c r="I23" s="128"/>
      <c r="J23" s="31"/>
      <c r="K23" s="37"/>
      <c r="L23" s="37"/>
      <c r="M23" s="37" t="s">
        <v>10</v>
      </c>
      <c r="N23" s="130"/>
      <c r="O23" s="8"/>
      <c r="P23" s="106"/>
      <c r="Q23" s="8"/>
      <c r="R23" s="8"/>
      <c r="T23" s="151"/>
      <c r="U23" s="122"/>
      <c r="V23" s="152"/>
      <c r="W23" s="15"/>
    </row>
    <row r="24" spans="1:27" ht="15" customHeight="1">
      <c r="A24" s="165"/>
      <c r="B24" s="126" t="s">
        <v>11</v>
      </c>
      <c r="C24" s="127"/>
      <c r="D24" s="127"/>
      <c r="E24" s="127"/>
      <c r="F24" s="127"/>
      <c r="G24" s="127"/>
      <c r="H24" s="127"/>
      <c r="I24" s="128"/>
      <c r="J24" s="31"/>
      <c r="K24" s="37"/>
      <c r="L24" s="37"/>
      <c r="M24" s="37" t="s">
        <v>12</v>
      </c>
      <c r="N24" s="130"/>
      <c r="O24" s="8"/>
      <c r="P24" s="106"/>
      <c r="Q24" s="8"/>
      <c r="R24" s="8"/>
      <c r="T24" s="151" t="s">
        <v>119</v>
      </c>
      <c r="U24" s="145">
        <v>10</v>
      </c>
      <c r="V24" s="153" t="s">
        <v>131</v>
      </c>
      <c r="W24" s="15"/>
    </row>
    <row r="25" spans="1:27" ht="46.5" customHeight="1">
      <c r="A25" s="165"/>
      <c r="B25" s="119" t="s">
        <v>13</v>
      </c>
      <c r="C25" s="119"/>
      <c r="D25" s="119"/>
      <c r="E25" s="119"/>
      <c r="F25" s="119"/>
      <c r="G25" s="119"/>
      <c r="H25" s="119"/>
      <c r="I25" s="119"/>
      <c r="J25" s="31"/>
      <c r="K25" s="37"/>
      <c r="L25" s="37"/>
      <c r="M25" s="37" t="s">
        <v>14</v>
      </c>
      <c r="N25" s="130"/>
      <c r="O25" s="8"/>
      <c r="P25" s="106"/>
      <c r="Q25" s="8"/>
      <c r="R25" s="8"/>
      <c r="T25" s="151"/>
      <c r="U25" s="146"/>
      <c r="V25" s="154"/>
      <c r="W25" s="15"/>
    </row>
    <row r="26" spans="1:27" ht="13.5" customHeight="1">
      <c r="A26" s="166"/>
      <c r="B26" s="119"/>
      <c r="C26" s="119"/>
      <c r="D26" s="119"/>
      <c r="E26" s="119"/>
      <c r="F26" s="119"/>
      <c r="G26" s="119"/>
      <c r="H26" s="119"/>
      <c r="I26" s="119"/>
      <c r="J26" s="31"/>
      <c r="K26" s="37"/>
      <c r="L26" s="37"/>
      <c r="M26" s="37"/>
      <c r="N26" s="130"/>
      <c r="O26" s="49"/>
      <c r="P26" s="49"/>
      <c r="Q26" s="49"/>
      <c r="R26" s="49"/>
      <c r="T26" s="27"/>
      <c r="U26" s="28"/>
      <c r="V26" s="46"/>
      <c r="W26" s="15"/>
    </row>
    <row r="27" spans="1:27" ht="15.75" customHeight="1">
      <c r="A27" s="73"/>
      <c r="B27" s="47"/>
      <c r="C27" s="47"/>
      <c r="D27" s="47"/>
      <c r="E27" s="47"/>
      <c r="F27" s="47"/>
      <c r="G27" s="47"/>
      <c r="H27" s="47"/>
      <c r="I27" s="47"/>
      <c r="J27" s="47"/>
      <c r="K27" s="47"/>
      <c r="L27" s="47"/>
      <c r="M27" s="47"/>
      <c r="N27" s="14"/>
      <c r="O27" s="26"/>
      <c r="P27" s="26"/>
      <c r="Q27" s="26"/>
      <c r="R27" s="26"/>
      <c r="S27" s="40"/>
      <c r="T27" s="155" t="s">
        <v>117</v>
      </c>
      <c r="U27" s="156"/>
      <c r="V27" s="156"/>
      <c r="W27" s="16"/>
    </row>
    <row r="28" spans="1:27" ht="36" customHeight="1">
      <c r="A28" s="73"/>
      <c r="B28" s="48"/>
      <c r="C28" s="48"/>
      <c r="D28" s="48"/>
      <c r="E28" s="48"/>
      <c r="F28" s="48"/>
      <c r="G28" s="48"/>
      <c r="H28" s="48"/>
      <c r="I28" s="48"/>
      <c r="J28" s="48"/>
      <c r="K28" s="48"/>
      <c r="L28" s="48"/>
      <c r="M28" s="48"/>
      <c r="N28" s="40"/>
      <c r="O28" s="182" t="s">
        <v>294</v>
      </c>
      <c r="P28" s="50"/>
      <c r="Q28" s="50"/>
      <c r="R28" s="50"/>
      <c r="S28" s="40"/>
      <c r="T28" s="149" t="s">
        <v>127</v>
      </c>
      <c r="U28" s="30">
        <v>6</v>
      </c>
      <c r="V28" s="35" t="s">
        <v>147</v>
      </c>
      <c r="W28" s="15"/>
    </row>
    <row r="29" spans="1:27" ht="52.5" customHeight="1">
      <c r="B29" s="139" t="s">
        <v>130</v>
      </c>
      <c r="C29" s="139"/>
      <c r="D29" s="139"/>
      <c r="E29" s="139"/>
      <c r="F29" s="139"/>
      <c r="G29" s="139"/>
      <c r="H29" s="139"/>
      <c r="I29" s="139"/>
      <c r="J29" s="139"/>
      <c r="K29" s="139"/>
      <c r="L29" s="139"/>
      <c r="M29" s="33"/>
      <c r="N29" s="11"/>
      <c r="O29" s="182"/>
      <c r="P29" s="51"/>
      <c r="Q29" s="51"/>
      <c r="R29" s="51"/>
      <c r="S29" s="40"/>
      <c r="T29" s="150"/>
      <c r="U29" s="30">
        <v>10</v>
      </c>
      <c r="V29" s="35" t="s">
        <v>149</v>
      </c>
      <c r="W29" s="15"/>
    </row>
    <row r="30" spans="1:27" ht="47.25" customHeight="1">
      <c r="A30" s="71" t="s">
        <v>0</v>
      </c>
      <c r="B30" s="167" t="s">
        <v>15</v>
      </c>
      <c r="C30" s="167"/>
      <c r="D30" s="167"/>
      <c r="E30" s="167"/>
      <c r="F30" s="167"/>
      <c r="G30" s="167"/>
      <c r="H30" s="167"/>
      <c r="I30" s="167"/>
      <c r="J30" s="2" t="s">
        <v>91</v>
      </c>
      <c r="K30" s="36" t="s">
        <v>92</v>
      </c>
      <c r="L30" s="36" t="s">
        <v>16</v>
      </c>
      <c r="M30" s="36" t="s">
        <v>1</v>
      </c>
      <c r="N30" s="18" t="s">
        <v>2</v>
      </c>
      <c r="O30" s="18" t="s">
        <v>295</v>
      </c>
      <c r="P30" s="18" t="s">
        <v>17</v>
      </c>
      <c r="Q30" s="18" t="s">
        <v>18</v>
      </c>
      <c r="R30" s="18" t="s">
        <v>19</v>
      </c>
      <c r="T30" s="121" t="s">
        <v>127</v>
      </c>
      <c r="U30" s="122">
        <v>2</v>
      </c>
      <c r="V30" s="119" t="s">
        <v>133</v>
      </c>
      <c r="W30" s="40"/>
    </row>
    <row r="31" spans="1:27" ht="15" customHeight="1">
      <c r="A31" s="132" t="s">
        <v>222</v>
      </c>
      <c r="B31" s="119" t="s">
        <v>20</v>
      </c>
      <c r="C31" s="119"/>
      <c r="D31" s="119"/>
      <c r="E31" s="119"/>
      <c r="F31" s="119"/>
      <c r="G31" s="119"/>
      <c r="H31" s="119"/>
      <c r="I31" s="119"/>
      <c r="J31" s="3">
        <v>0.16600000000000001</v>
      </c>
      <c r="K31" s="31">
        <v>0.20599999999999999</v>
      </c>
      <c r="L31" s="31">
        <v>0.04</v>
      </c>
      <c r="M31" s="31" t="s">
        <v>21</v>
      </c>
      <c r="N31" s="129" t="s">
        <v>3</v>
      </c>
      <c r="O31" s="104">
        <f>L31</f>
        <v>0.04</v>
      </c>
      <c r="P31" s="31">
        <v>0.18</v>
      </c>
      <c r="Q31" s="31">
        <v>4.8000000000000001E-2</v>
      </c>
      <c r="R31" s="31">
        <v>3.2000000000000001E-2</v>
      </c>
      <c r="T31" s="121"/>
      <c r="U31" s="122"/>
      <c r="V31" s="119"/>
      <c r="W31" s="40"/>
    </row>
    <row r="32" spans="1:27" ht="15" customHeight="1">
      <c r="A32" s="132"/>
      <c r="B32" s="119" t="s">
        <v>22</v>
      </c>
      <c r="C32" s="119"/>
      <c r="D32" s="119"/>
      <c r="E32" s="119"/>
      <c r="F32" s="119"/>
      <c r="G32" s="119"/>
      <c r="H32" s="119"/>
      <c r="I32" s="119"/>
      <c r="J32" s="3">
        <v>0.252</v>
      </c>
      <c r="K32" s="31">
        <v>0.34499999999999997</v>
      </c>
      <c r="L32" s="31">
        <v>3.5000000000000003E-2</v>
      </c>
      <c r="M32" s="31" t="s">
        <v>23</v>
      </c>
      <c r="N32" s="130"/>
      <c r="O32" s="104">
        <f>L32</f>
        <v>3.5000000000000003E-2</v>
      </c>
      <c r="P32" s="31">
        <v>0.22500000000000001</v>
      </c>
      <c r="Q32" s="31">
        <v>4.8000000000000001E-2</v>
      </c>
      <c r="R32" s="31">
        <v>3.2000000000000001E-2</v>
      </c>
      <c r="T32" s="121"/>
      <c r="U32" s="122"/>
      <c r="V32" s="119"/>
      <c r="W32" s="40"/>
    </row>
    <row r="33" spans="1:23" ht="15" customHeight="1">
      <c r="A33" s="132"/>
      <c r="B33" s="126"/>
      <c r="C33" s="127"/>
      <c r="D33" s="127"/>
      <c r="E33" s="127"/>
      <c r="F33" s="127"/>
      <c r="G33" s="127"/>
      <c r="H33" s="127"/>
      <c r="I33" s="128"/>
      <c r="J33" s="76"/>
      <c r="K33" s="64"/>
      <c r="L33" s="64"/>
      <c r="M33" s="64"/>
      <c r="N33" s="131"/>
      <c r="O33" s="64"/>
      <c r="P33" s="64"/>
      <c r="Q33" s="64"/>
      <c r="R33" s="64"/>
      <c r="T33" s="16"/>
      <c r="U33" s="63"/>
      <c r="V33" s="60"/>
      <c r="W33" s="60"/>
    </row>
    <row r="34" spans="1:23">
      <c r="L34" s="62"/>
      <c r="M34" s="62"/>
      <c r="N34" s="62"/>
    </row>
    <row r="35" spans="1:23" ht="30">
      <c r="A35" s="71" t="s">
        <v>0</v>
      </c>
      <c r="B35" s="123" t="s">
        <v>24</v>
      </c>
      <c r="C35" s="124"/>
      <c r="D35" s="124"/>
      <c r="E35" s="124"/>
      <c r="F35" s="124"/>
      <c r="G35" s="124"/>
      <c r="H35" s="124"/>
      <c r="I35" s="124"/>
      <c r="J35" s="124"/>
      <c r="K35" s="124"/>
      <c r="L35" s="125"/>
      <c r="M35" s="36" t="s">
        <v>1</v>
      </c>
      <c r="N35" s="1" t="s">
        <v>2</v>
      </c>
      <c r="O35" s="1"/>
      <c r="P35" s="1" t="s">
        <v>25</v>
      </c>
      <c r="Q35" s="1" t="s">
        <v>18</v>
      </c>
      <c r="R35" s="1" t="s">
        <v>19</v>
      </c>
      <c r="T35" s="121" t="s">
        <v>128</v>
      </c>
      <c r="U35" s="122">
        <v>2</v>
      </c>
      <c r="V35" s="119" t="s">
        <v>134</v>
      </c>
      <c r="W35" s="40"/>
    </row>
    <row r="36" spans="1:23" ht="15">
      <c r="A36" s="132" t="s">
        <v>223</v>
      </c>
      <c r="B36" s="126" t="s">
        <v>26</v>
      </c>
      <c r="C36" s="127"/>
      <c r="D36" s="127"/>
      <c r="E36" s="127"/>
      <c r="F36" s="127"/>
      <c r="G36" s="127"/>
      <c r="H36" s="127"/>
      <c r="I36" s="127"/>
      <c r="J36" s="127"/>
      <c r="K36" s="127"/>
      <c r="L36" s="128"/>
      <c r="M36" s="31" t="s">
        <v>27</v>
      </c>
      <c r="N36" s="42" t="s">
        <v>3</v>
      </c>
      <c r="O36" s="31"/>
      <c r="P36" s="31">
        <v>0.14000000000000001</v>
      </c>
      <c r="Q36" s="31">
        <v>2.8000000000000001E-2</v>
      </c>
      <c r="R36" s="31">
        <v>7.0000000000000001E-3</v>
      </c>
      <c r="T36" s="121"/>
      <c r="U36" s="122"/>
      <c r="V36" s="119"/>
      <c r="W36" s="40"/>
    </row>
    <row r="37" spans="1:23" ht="15">
      <c r="A37" s="132"/>
      <c r="B37" s="126" t="s">
        <v>28</v>
      </c>
      <c r="C37" s="127"/>
      <c r="D37" s="127"/>
      <c r="E37" s="127"/>
      <c r="F37" s="127"/>
      <c r="G37" s="127"/>
      <c r="H37" s="127"/>
      <c r="I37" s="127"/>
      <c r="J37" s="127"/>
      <c r="K37" s="127"/>
      <c r="L37" s="128"/>
      <c r="M37" s="31" t="s">
        <v>29</v>
      </c>
      <c r="N37" s="43"/>
      <c r="O37" s="31"/>
      <c r="P37" s="31">
        <v>9.9000000000000005E-2</v>
      </c>
      <c r="Q37" s="31">
        <v>3.5999999999999997E-2</v>
      </c>
      <c r="R37" s="31">
        <v>0.03</v>
      </c>
      <c r="T37" s="121"/>
      <c r="U37" s="122"/>
      <c r="V37" s="119"/>
      <c r="W37" s="40"/>
    </row>
    <row r="38" spans="1:23">
      <c r="A38" s="132"/>
      <c r="B38" s="126"/>
      <c r="C38" s="127"/>
      <c r="D38" s="127"/>
      <c r="E38" s="127"/>
      <c r="F38" s="127"/>
      <c r="G38" s="127"/>
      <c r="H38" s="127"/>
      <c r="I38" s="127"/>
      <c r="J38" s="127"/>
      <c r="K38" s="127"/>
      <c r="L38" s="128"/>
      <c r="M38" s="64"/>
      <c r="N38" s="64"/>
      <c r="O38" s="64"/>
      <c r="P38" s="64"/>
      <c r="Q38" s="64"/>
      <c r="R38" s="64"/>
      <c r="T38" s="16"/>
      <c r="U38" s="63"/>
      <c r="V38" s="60"/>
      <c r="W38" s="60"/>
    </row>
    <row r="39" spans="1:23">
      <c r="L39" s="62"/>
      <c r="M39" s="62"/>
      <c r="N39" s="62"/>
    </row>
    <row r="40" spans="1:23" ht="29.25" customHeight="1">
      <c r="A40" s="71" t="s">
        <v>0</v>
      </c>
      <c r="B40" s="123" t="s">
        <v>99</v>
      </c>
      <c r="C40" s="124"/>
      <c r="D40" s="124"/>
      <c r="E40" s="124"/>
      <c r="F40" s="124"/>
      <c r="G40" s="124"/>
      <c r="H40" s="124"/>
      <c r="I40" s="124"/>
      <c r="J40" s="124"/>
      <c r="K40" s="124"/>
      <c r="L40" s="125"/>
      <c r="M40" s="36" t="s">
        <v>1</v>
      </c>
      <c r="N40" s="1" t="s">
        <v>2</v>
      </c>
      <c r="O40" s="4" t="s">
        <v>30</v>
      </c>
      <c r="P40" s="1" t="s">
        <v>31</v>
      </c>
      <c r="Q40" s="1" t="s">
        <v>18</v>
      </c>
      <c r="R40" s="1"/>
      <c r="T40" s="121" t="s">
        <v>181</v>
      </c>
      <c r="U40" s="161">
        <v>6</v>
      </c>
      <c r="V40" s="158" t="s">
        <v>158</v>
      </c>
      <c r="W40" s="40"/>
    </row>
    <row r="41" spans="1:23" ht="36.75" customHeight="1">
      <c r="A41" s="132" t="s">
        <v>224</v>
      </c>
      <c r="B41" s="126" t="s">
        <v>93</v>
      </c>
      <c r="C41" s="127"/>
      <c r="D41" s="127"/>
      <c r="E41" s="127"/>
      <c r="F41" s="127"/>
      <c r="G41" s="127"/>
      <c r="H41" s="127"/>
      <c r="I41" s="127"/>
      <c r="J41" s="127"/>
      <c r="K41" s="127"/>
      <c r="L41" s="128"/>
      <c r="M41" s="37" t="s">
        <v>32</v>
      </c>
      <c r="N41" s="129" t="s">
        <v>6</v>
      </c>
      <c r="O41" s="31">
        <v>2.04027</v>
      </c>
      <c r="P41" s="31"/>
      <c r="Q41" s="31">
        <v>1.15E-2</v>
      </c>
      <c r="R41" s="31"/>
      <c r="T41" s="121"/>
      <c r="U41" s="162"/>
      <c r="V41" s="159"/>
      <c r="W41" s="40"/>
    </row>
    <row r="42" spans="1:23" ht="15" customHeight="1">
      <c r="A42" s="132"/>
      <c r="B42" s="126" t="s">
        <v>33</v>
      </c>
      <c r="C42" s="127"/>
      <c r="D42" s="127"/>
      <c r="E42" s="127"/>
      <c r="F42" s="127"/>
      <c r="G42" s="127"/>
      <c r="H42" s="127"/>
      <c r="I42" s="127"/>
      <c r="J42" s="127"/>
      <c r="K42" s="127"/>
      <c r="L42" s="128"/>
      <c r="M42" s="31" t="s">
        <v>34</v>
      </c>
      <c r="N42" s="130"/>
      <c r="O42" s="31">
        <v>2.04027</v>
      </c>
      <c r="P42" s="31"/>
      <c r="Q42" s="31">
        <v>1.15E-2</v>
      </c>
      <c r="R42" s="31"/>
      <c r="T42" s="121"/>
      <c r="U42" s="163"/>
      <c r="V42" s="160"/>
      <c r="W42" s="40"/>
    </row>
    <row r="43" spans="1:23" ht="15" customHeight="1">
      <c r="A43" s="132"/>
      <c r="B43" s="126" t="s">
        <v>35</v>
      </c>
      <c r="C43" s="127"/>
      <c r="D43" s="127"/>
      <c r="E43" s="127"/>
      <c r="F43" s="127"/>
      <c r="G43" s="127"/>
      <c r="H43" s="127"/>
      <c r="I43" s="127"/>
      <c r="J43" s="127"/>
      <c r="K43" s="127"/>
      <c r="L43" s="128"/>
      <c r="M43" s="31" t="s">
        <v>36</v>
      </c>
      <c r="N43" s="130"/>
      <c r="O43" s="31">
        <v>2.04027</v>
      </c>
      <c r="P43" s="31"/>
      <c r="Q43" s="31">
        <v>1.15E-2</v>
      </c>
      <c r="R43" s="31"/>
      <c r="T43" s="121"/>
      <c r="U43" s="122">
        <v>10</v>
      </c>
      <c r="V43" s="119" t="s">
        <v>159</v>
      </c>
      <c r="W43" s="40"/>
    </row>
    <row r="44" spans="1:23" ht="15" customHeight="1">
      <c r="A44" s="132"/>
      <c r="B44" s="114"/>
      <c r="C44" s="114"/>
      <c r="D44" s="114"/>
      <c r="E44" s="114"/>
      <c r="F44" s="114"/>
      <c r="G44" s="114"/>
      <c r="H44" s="114"/>
      <c r="I44" s="114"/>
      <c r="J44" s="114"/>
      <c r="K44" s="114"/>
      <c r="L44" s="114"/>
      <c r="M44" s="64"/>
      <c r="N44" s="131"/>
      <c r="O44" s="64"/>
      <c r="P44" s="64"/>
      <c r="Q44" s="64"/>
      <c r="R44" s="64"/>
      <c r="T44" s="133"/>
      <c r="U44" s="135"/>
      <c r="V44" s="114"/>
      <c r="W44" s="60"/>
    </row>
    <row r="45" spans="1:23" ht="31.5" customHeight="1">
      <c r="B45" s="138"/>
      <c r="C45" s="138"/>
      <c r="D45" s="138"/>
      <c r="E45" s="138"/>
      <c r="F45" s="138"/>
      <c r="G45" s="138"/>
      <c r="H45" s="138"/>
      <c r="I45" s="138"/>
      <c r="L45" s="62"/>
      <c r="M45" s="62"/>
      <c r="N45" s="62"/>
      <c r="O45" s="62"/>
      <c r="T45" s="121"/>
      <c r="U45" s="122"/>
      <c r="V45" s="119"/>
      <c r="W45" s="40"/>
    </row>
    <row r="46" spans="1:23" ht="15" customHeight="1">
      <c r="A46" s="71" t="s">
        <v>0</v>
      </c>
      <c r="B46" s="123" t="s">
        <v>37</v>
      </c>
      <c r="C46" s="124"/>
      <c r="D46" s="124"/>
      <c r="E46" s="124"/>
      <c r="F46" s="124"/>
      <c r="G46" s="124"/>
      <c r="H46" s="124"/>
      <c r="I46" s="124"/>
      <c r="J46" s="124"/>
      <c r="K46" s="124"/>
      <c r="L46" s="125"/>
      <c r="M46" s="36" t="s">
        <v>1</v>
      </c>
      <c r="N46" s="1" t="s">
        <v>2</v>
      </c>
      <c r="O46" s="1"/>
      <c r="P46" s="1"/>
      <c r="Q46" s="1"/>
      <c r="R46" s="1"/>
      <c r="T46" s="121"/>
      <c r="U46" s="122">
        <v>15</v>
      </c>
      <c r="V46" s="119" t="s">
        <v>160</v>
      </c>
      <c r="W46" s="40"/>
    </row>
    <row r="47" spans="1:23" ht="44.25" customHeight="1">
      <c r="A47" s="172"/>
      <c r="B47" s="114" t="s">
        <v>39</v>
      </c>
      <c r="C47" s="114"/>
      <c r="D47" s="114"/>
      <c r="E47" s="114"/>
      <c r="F47" s="114"/>
      <c r="G47" s="114"/>
      <c r="H47" s="114"/>
      <c r="I47" s="114"/>
      <c r="J47" s="114"/>
      <c r="K47" s="114"/>
      <c r="L47" s="114"/>
      <c r="M47" s="64" t="s">
        <v>40</v>
      </c>
      <c r="N47" s="114" t="s">
        <v>3</v>
      </c>
      <c r="O47" s="64"/>
      <c r="P47" s="64"/>
      <c r="Q47" s="64"/>
      <c r="R47" s="64"/>
      <c r="T47" s="121"/>
      <c r="U47" s="122"/>
      <c r="V47" s="119"/>
      <c r="W47" s="40"/>
    </row>
    <row r="48" spans="1:23" ht="15.75" customHeight="1">
      <c r="A48" s="172"/>
      <c r="B48" s="126"/>
      <c r="C48" s="127"/>
      <c r="D48" s="127"/>
      <c r="E48" s="127"/>
      <c r="F48" s="127"/>
      <c r="G48" s="127"/>
      <c r="H48" s="127"/>
      <c r="I48" s="127"/>
      <c r="J48" s="127"/>
      <c r="K48" s="127"/>
      <c r="L48" s="128"/>
      <c r="M48" s="64"/>
      <c r="N48" s="114"/>
      <c r="O48" s="64"/>
      <c r="P48" s="64"/>
      <c r="Q48" s="64"/>
      <c r="R48" s="64"/>
      <c r="T48" s="16"/>
      <c r="U48" s="63"/>
      <c r="V48" s="60"/>
      <c r="W48" s="60"/>
    </row>
    <row r="49" spans="1:23">
      <c r="L49" s="62"/>
      <c r="M49" s="62"/>
      <c r="N49" s="62"/>
      <c r="O49" s="62"/>
    </row>
    <row r="50" spans="1:23" ht="60.75" customHeight="1">
      <c r="A50" s="71" t="s">
        <v>0</v>
      </c>
      <c r="B50" s="123" t="s">
        <v>100</v>
      </c>
      <c r="C50" s="124"/>
      <c r="D50" s="124"/>
      <c r="E50" s="124"/>
      <c r="F50" s="124"/>
      <c r="G50" s="124"/>
      <c r="H50" s="124"/>
      <c r="I50" s="124"/>
      <c r="J50" s="125"/>
      <c r="K50" s="9" t="s">
        <v>42</v>
      </c>
      <c r="L50" s="100" t="s">
        <v>292</v>
      </c>
      <c r="M50" s="36" t="s">
        <v>1</v>
      </c>
      <c r="N50" s="1" t="s">
        <v>2</v>
      </c>
      <c r="O50" s="99" t="s">
        <v>290</v>
      </c>
      <c r="P50" s="100" t="s">
        <v>291</v>
      </c>
      <c r="Q50" s="1" t="s">
        <v>18</v>
      </c>
      <c r="R50" s="1" t="s">
        <v>19</v>
      </c>
      <c r="T50" s="144" t="s">
        <v>132</v>
      </c>
      <c r="U50" s="145">
        <v>1</v>
      </c>
      <c r="V50" s="119" t="s">
        <v>157</v>
      </c>
      <c r="W50" s="40"/>
    </row>
    <row r="51" spans="1:23" ht="14.45" customHeight="1">
      <c r="A51" s="132" t="s">
        <v>278</v>
      </c>
      <c r="B51" s="148" t="s">
        <v>43</v>
      </c>
      <c r="C51" s="148"/>
      <c r="D51" s="148"/>
      <c r="E51" s="148"/>
      <c r="F51" s="148"/>
      <c r="G51" s="148"/>
      <c r="H51" s="148"/>
      <c r="I51" s="148"/>
      <c r="J51" s="148"/>
      <c r="K51" s="77" t="s">
        <v>110</v>
      </c>
      <c r="L51" s="44">
        <v>2.1999999999999999E-2</v>
      </c>
      <c r="M51" s="93" t="s">
        <v>44</v>
      </c>
      <c r="N51" s="129" t="s">
        <v>3</v>
      </c>
      <c r="O51" s="105">
        <f>P51-L51</f>
        <v>7.1000000000000008E-2</v>
      </c>
      <c r="P51" s="44">
        <v>9.2999999999999999E-2</v>
      </c>
      <c r="Q51" s="64">
        <v>0.05</v>
      </c>
      <c r="R51" s="64">
        <v>3.3000000000000002E-2</v>
      </c>
      <c r="T51" s="144"/>
      <c r="U51" s="146"/>
      <c r="V51" s="119"/>
      <c r="W51" s="40"/>
    </row>
    <row r="52" spans="1:23" ht="14.45" customHeight="1">
      <c r="A52" s="132"/>
      <c r="B52" s="148" t="s">
        <v>45</v>
      </c>
      <c r="C52" s="148"/>
      <c r="D52" s="148"/>
      <c r="E52" s="148"/>
      <c r="F52" s="148"/>
      <c r="G52" s="148"/>
      <c r="H52" s="148"/>
      <c r="I52" s="148"/>
      <c r="J52" s="148"/>
      <c r="K52" s="44" t="s">
        <v>109</v>
      </c>
      <c r="L52" s="44">
        <v>2.1999999999999999E-2</v>
      </c>
      <c r="M52" s="102" t="s">
        <v>46</v>
      </c>
      <c r="N52" s="130"/>
      <c r="O52" s="105">
        <f>P52-L52</f>
        <v>6.2000000000000006E-2</v>
      </c>
      <c r="P52" s="44">
        <v>8.4000000000000005E-2</v>
      </c>
      <c r="Q52" s="64">
        <v>4.8000000000000001E-2</v>
      </c>
      <c r="R52" s="64">
        <v>3.5000000000000003E-2</v>
      </c>
      <c r="S52" s="103" t="s">
        <v>289</v>
      </c>
      <c r="T52" s="144"/>
      <c r="U52" s="146"/>
      <c r="V52" s="119"/>
      <c r="W52" s="40"/>
    </row>
    <row r="53" spans="1:23" ht="14.45" customHeight="1">
      <c r="A53" s="132"/>
      <c r="B53" s="148" t="s">
        <v>47</v>
      </c>
      <c r="C53" s="148"/>
      <c r="D53" s="148"/>
      <c r="E53" s="148"/>
      <c r="F53" s="148"/>
      <c r="G53" s="148"/>
      <c r="H53" s="148"/>
      <c r="I53" s="148"/>
      <c r="J53" s="148"/>
      <c r="K53" s="44" t="s">
        <v>109</v>
      </c>
      <c r="L53" s="44">
        <v>2.1999999999999999E-2</v>
      </c>
      <c r="M53" s="102" t="s">
        <v>48</v>
      </c>
      <c r="N53" s="130"/>
      <c r="O53" s="105">
        <f t="shared" ref="O53:O58" si="0">P53-L53</f>
        <v>7.6000000000000012E-2</v>
      </c>
      <c r="P53" s="44">
        <v>9.8000000000000004E-2</v>
      </c>
      <c r="Q53" s="64">
        <v>4.9000000000000002E-2</v>
      </c>
      <c r="R53" s="64">
        <v>3.2000000000000001E-2</v>
      </c>
      <c r="S53" s="103" t="s">
        <v>289</v>
      </c>
      <c r="T53" s="144"/>
      <c r="U53" s="146"/>
      <c r="V53" s="119"/>
      <c r="W53" s="40"/>
    </row>
    <row r="54" spans="1:23" ht="14.45" customHeight="1">
      <c r="A54" s="132"/>
      <c r="B54" s="148" t="s">
        <v>49</v>
      </c>
      <c r="C54" s="148"/>
      <c r="D54" s="148"/>
      <c r="E54" s="148"/>
      <c r="F54" s="148"/>
      <c r="G54" s="148"/>
      <c r="H54" s="148"/>
      <c r="I54" s="148"/>
      <c r="J54" s="148"/>
      <c r="K54" s="44" t="s">
        <v>108</v>
      </c>
      <c r="L54" s="44">
        <v>2.5999999999999999E-2</v>
      </c>
      <c r="M54" s="93" t="s">
        <v>50</v>
      </c>
      <c r="N54" s="130"/>
      <c r="O54" s="105">
        <f>P54-L54</f>
        <v>7.5999999999999998E-2</v>
      </c>
      <c r="P54" s="44">
        <v>0.10199999999999999</v>
      </c>
      <c r="Q54" s="64">
        <v>5.0999999999999997E-2</v>
      </c>
      <c r="R54" s="64">
        <v>3.4000000000000002E-2</v>
      </c>
      <c r="T54" s="144"/>
      <c r="U54" s="146"/>
      <c r="V54" s="119"/>
      <c r="W54" s="40"/>
    </row>
    <row r="55" spans="1:23" ht="14.45" customHeight="1">
      <c r="A55" s="132"/>
      <c r="B55" s="148" t="s">
        <v>51</v>
      </c>
      <c r="C55" s="148"/>
      <c r="D55" s="148"/>
      <c r="E55" s="148"/>
      <c r="F55" s="148"/>
      <c r="G55" s="148"/>
      <c r="H55" s="148"/>
      <c r="I55" s="148"/>
      <c r="J55" s="148"/>
      <c r="K55" s="44" t="s">
        <v>109</v>
      </c>
      <c r="L55" s="44">
        <v>2.5999999999999999E-2</v>
      </c>
      <c r="M55" s="93" t="s">
        <v>52</v>
      </c>
      <c r="N55" s="130"/>
      <c r="O55" s="105">
        <f t="shared" si="0"/>
        <v>7.6999999999999999E-2</v>
      </c>
      <c r="P55" s="44">
        <v>0.10299999999999999</v>
      </c>
      <c r="Q55" s="64">
        <v>4.4999999999999998E-2</v>
      </c>
      <c r="R55" s="64">
        <v>3.5999999999999997E-2</v>
      </c>
      <c r="T55" s="144"/>
      <c r="U55" s="146"/>
      <c r="V55" s="119"/>
      <c r="W55" s="40"/>
    </row>
    <row r="56" spans="1:23" ht="14.45" customHeight="1">
      <c r="A56" s="132"/>
      <c r="B56" s="148" t="s">
        <v>53</v>
      </c>
      <c r="C56" s="148"/>
      <c r="D56" s="148"/>
      <c r="E56" s="148"/>
      <c r="F56" s="148"/>
      <c r="G56" s="148"/>
      <c r="H56" s="148"/>
      <c r="I56" s="148"/>
      <c r="J56" s="148"/>
      <c r="K56" s="44" t="s">
        <v>109</v>
      </c>
      <c r="L56" s="44">
        <v>2.1999999999999999E-2</v>
      </c>
      <c r="M56" s="64" t="s">
        <v>54</v>
      </c>
      <c r="N56" s="130"/>
      <c r="O56" s="105">
        <f t="shared" si="0"/>
        <v>6.8000000000000005E-2</v>
      </c>
      <c r="P56" s="44">
        <v>0.09</v>
      </c>
      <c r="Q56" s="64">
        <v>4.9000000000000002E-2</v>
      </c>
      <c r="R56" s="64">
        <v>3.5999999999999997E-2</v>
      </c>
      <c r="T56" s="144"/>
      <c r="U56" s="146"/>
      <c r="V56" s="119"/>
      <c r="W56" s="40"/>
    </row>
    <row r="57" spans="1:23" ht="14.45" customHeight="1">
      <c r="A57" s="132"/>
      <c r="B57" s="148" t="s">
        <v>55</v>
      </c>
      <c r="C57" s="148"/>
      <c r="D57" s="148"/>
      <c r="E57" s="148"/>
      <c r="F57" s="148"/>
      <c r="G57" s="148"/>
      <c r="H57" s="148"/>
      <c r="I57" s="148"/>
      <c r="J57" s="148"/>
      <c r="K57" s="44" t="s">
        <v>109</v>
      </c>
      <c r="L57" s="44">
        <v>2.1999999999999999E-2</v>
      </c>
      <c r="M57" s="64" t="s">
        <v>56</v>
      </c>
      <c r="N57" s="130"/>
      <c r="O57" s="105">
        <f t="shared" si="0"/>
        <v>7.7000000000000013E-2</v>
      </c>
      <c r="P57" s="44">
        <v>9.9000000000000005E-2</v>
      </c>
      <c r="Q57" s="64">
        <v>5.0999999999999997E-2</v>
      </c>
      <c r="R57" s="64">
        <v>3.4000000000000002E-2</v>
      </c>
      <c r="T57" s="144"/>
      <c r="U57" s="146"/>
      <c r="V57" s="119"/>
      <c r="W57" s="40"/>
    </row>
    <row r="58" spans="1:23" ht="14.45" customHeight="1">
      <c r="A58" s="132"/>
      <c r="B58" s="148" t="s">
        <v>57</v>
      </c>
      <c r="C58" s="148"/>
      <c r="D58" s="148"/>
      <c r="E58" s="148"/>
      <c r="F58" s="148"/>
      <c r="G58" s="148"/>
      <c r="H58" s="148"/>
      <c r="I58" s="148"/>
      <c r="J58" s="148"/>
      <c r="K58" s="44" t="s">
        <v>110</v>
      </c>
      <c r="L58" s="44">
        <v>2.07E-2</v>
      </c>
      <c r="M58" s="93" t="s">
        <v>58</v>
      </c>
      <c r="N58" s="130"/>
      <c r="O58" s="105">
        <f t="shared" si="0"/>
        <v>7.2300000000000003E-2</v>
      </c>
      <c r="P58" s="44">
        <v>9.2999999999999999E-2</v>
      </c>
      <c r="Q58" s="64">
        <v>5.5E-2</v>
      </c>
      <c r="R58" s="64">
        <v>0.03</v>
      </c>
      <c r="T58" s="144"/>
      <c r="U58" s="147"/>
      <c r="V58" s="119"/>
      <c r="W58" s="40"/>
    </row>
    <row r="59" spans="1:23" ht="14.45" customHeight="1">
      <c r="A59" s="132"/>
      <c r="B59" s="173"/>
      <c r="C59" s="174"/>
      <c r="D59" s="174"/>
      <c r="E59" s="174"/>
      <c r="F59" s="174"/>
      <c r="G59" s="174"/>
      <c r="H59" s="174"/>
      <c r="I59" s="174"/>
      <c r="J59" s="175"/>
      <c r="K59" s="44"/>
      <c r="L59" s="44"/>
      <c r="M59" s="64"/>
      <c r="N59" s="131"/>
      <c r="O59" s="64"/>
      <c r="P59" s="44"/>
      <c r="Q59" s="64"/>
      <c r="R59" s="64"/>
      <c r="T59" s="17"/>
      <c r="U59" s="63"/>
      <c r="V59" s="60"/>
      <c r="W59" s="60"/>
    </row>
    <row r="60" spans="1:23">
      <c r="B60" s="12"/>
      <c r="C60" s="12"/>
      <c r="D60" s="12"/>
      <c r="E60" s="12"/>
      <c r="F60" s="12"/>
      <c r="G60" s="12"/>
      <c r="H60" s="12"/>
      <c r="I60" s="12"/>
      <c r="J60" s="12"/>
      <c r="K60" s="12"/>
      <c r="L60" s="12"/>
      <c r="M60" s="60"/>
    </row>
    <row r="61" spans="1:23" ht="31.5" customHeight="1">
      <c r="A61" s="78" t="s">
        <v>0</v>
      </c>
      <c r="B61" s="120" t="s">
        <v>59</v>
      </c>
      <c r="C61" s="120"/>
      <c r="D61" s="120"/>
      <c r="E61" s="120"/>
      <c r="F61" s="120"/>
      <c r="G61" s="120"/>
      <c r="H61" s="120"/>
      <c r="I61" s="120"/>
      <c r="J61" s="120"/>
      <c r="K61" s="120"/>
      <c r="L61" s="120"/>
      <c r="M61" s="54" t="s">
        <v>1</v>
      </c>
      <c r="N61" s="129" t="s">
        <v>3</v>
      </c>
      <c r="O61" s="54" t="s">
        <v>60</v>
      </c>
      <c r="P61" s="54"/>
      <c r="Q61" s="54" t="s">
        <v>25</v>
      </c>
      <c r="R61" s="54" t="s">
        <v>19</v>
      </c>
      <c r="T61" s="121" t="s">
        <v>137</v>
      </c>
      <c r="U61" s="122" t="s">
        <v>121</v>
      </c>
      <c r="V61" s="119" t="s">
        <v>136</v>
      </c>
      <c r="W61" s="40"/>
    </row>
    <row r="62" spans="1:23" ht="15" customHeight="1">
      <c r="A62" s="132" t="s">
        <v>279</v>
      </c>
      <c r="B62" s="148" t="s">
        <v>61</v>
      </c>
      <c r="C62" s="148"/>
      <c r="D62" s="148"/>
      <c r="E62" s="148"/>
      <c r="F62" s="148"/>
      <c r="G62" s="148"/>
      <c r="H62" s="148"/>
      <c r="I62" s="148"/>
      <c r="J62" s="148"/>
      <c r="K62" s="148"/>
      <c r="L62" s="148"/>
      <c r="M62" s="64" t="s">
        <v>62</v>
      </c>
      <c r="N62" s="130"/>
      <c r="O62" s="105">
        <f>Q62</f>
        <v>7.0000000000000001E-3</v>
      </c>
      <c r="P62" s="64"/>
      <c r="Q62" s="44">
        <v>7.0000000000000001E-3</v>
      </c>
      <c r="R62" s="64">
        <v>5.3999999999999999E-2</v>
      </c>
      <c r="T62" s="121"/>
      <c r="U62" s="122"/>
      <c r="V62" s="119"/>
      <c r="W62" s="40"/>
    </row>
    <row r="63" spans="1:23" ht="15" customHeight="1">
      <c r="A63" s="132"/>
      <c r="B63" s="148"/>
      <c r="C63" s="148"/>
      <c r="D63" s="148"/>
      <c r="E63" s="148"/>
      <c r="F63" s="148"/>
      <c r="G63" s="148"/>
      <c r="H63" s="148"/>
      <c r="I63" s="148"/>
      <c r="J63" s="148"/>
      <c r="K63" s="148"/>
      <c r="L63" s="148"/>
      <c r="M63" s="64"/>
      <c r="N63" s="131"/>
      <c r="O63" s="64"/>
      <c r="P63" s="64"/>
      <c r="Q63" s="44"/>
      <c r="R63" s="64"/>
      <c r="T63" s="16"/>
      <c r="U63" s="63"/>
      <c r="V63" s="60"/>
      <c r="W63" s="60"/>
    </row>
    <row r="64" spans="1:23">
      <c r="B64" s="12"/>
      <c r="C64" s="12"/>
      <c r="D64" s="12"/>
      <c r="E64" s="12"/>
      <c r="F64" s="12"/>
      <c r="G64" s="12"/>
      <c r="H64" s="12"/>
      <c r="I64" s="12"/>
      <c r="J64" s="12"/>
      <c r="K64" s="12"/>
      <c r="L64" s="12"/>
    </row>
    <row r="65" spans="1:23" ht="30">
      <c r="A65" s="78" t="s">
        <v>0</v>
      </c>
      <c r="B65" s="120" t="s">
        <v>97</v>
      </c>
      <c r="C65" s="120"/>
      <c r="D65" s="120"/>
      <c r="E65" s="120"/>
      <c r="F65" s="120"/>
      <c r="G65" s="120"/>
      <c r="H65" s="120"/>
      <c r="I65" s="120"/>
      <c r="J65" s="120"/>
      <c r="K65" s="120"/>
      <c r="L65" s="120"/>
      <c r="M65" s="54" t="s">
        <v>1</v>
      </c>
      <c r="N65" s="129" t="s">
        <v>3</v>
      </c>
      <c r="O65" s="54"/>
      <c r="P65" s="54" t="s">
        <v>25</v>
      </c>
      <c r="Q65" s="54" t="s">
        <v>18</v>
      </c>
      <c r="R65" s="54" t="s">
        <v>19</v>
      </c>
      <c r="T65" s="121" t="s">
        <v>138</v>
      </c>
      <c r="U65" s="122">
        <v>0.2</v>
      </c>
      <c r="V65" s="119" t="s">
        <v>139</v>
      </c>
      <c r="W65" s="40"/>
    </row>
    <row r="66" spans="1:23" ht="15" customHeight="1">
      <c r="A66" s="172" t="s">
        <v>280</v>
      </c>
      <c r="B66" s="148" t="s">
        <v>63</v>
      </c>
      <c r="C66" s="157"/>
      <c r="D66" s="157"/>
      <c r="E66" s="157"/>
      <c r="F66" s="157"/>
      <c r="G66" s="157"/>
      <c r="H66" s="157"/>
      <c r="I66" s="157"/>
      <c r="J66" s="157"/>
      <c r="K66" s="157"/>
      <c r="L66" s="157"/>
      <c r="M66" s="64" t="s">
        <v>64</v>
      </c>
      <c r="N66" s="130"/>
      <c r="O66" s="64"/>
      <c r="P66" s="64"/>
      <c r="Q66" s="64"/>
      <c r="R66" s="64"/>
      <c r="T66" s="121"/>
      <c r="U66" s="122"/>
      <c r="V66" s="119"/>
      <c r="W66" s="40"/>
    </row>
    <row r="67" spans="1:23">
      <c r="A67" s="172"/>
      <c r="B67" s="173"/>
      <c r="C67" s="174"/>
      <c r="D67" s="174"/>
      <c r="E67" s="174"/>
      <c r="F67" s="174"/>
      <c r="G67" s="174"/>
      <c r="H67" s="174"/>
      <c r="I67" s="174"/>
      <c r="J67" s="174"/>
      <c r="K67" s="174"/>
      <c r="L67" s="175"/>
      <c r="M67" s="64"/>
      <c r="N67" s="131"/>
      <c r="O67" s="64"/>
      <c r="P67" s="64"/>
      <c r="Q67" s="64"/>
      <c r="R67" s="64"/>
      <c r="T67" s="16"/>
      <c r="U67" s="63"/>
      <c r="V67" s="60"/>
      <c r="W67" s="60"/>
    </row>
    <row r="68" spans="1:23">
      <c r="M68" s="11"/>
      <c r="N68" s="11"/>
    </row>
    <row r="69" spans="1:23" ht="15">
      <c r="A69" s="71" t="s">
        <v>0</v>
      </c>
      <c r="B69" s="123" t="s">
        <v>101</v>
      </c>
      <c r="C69" s="124"/>
      <c r="D69" s="124"/>
      <c r="E69" s="124"/>
      <c r="F69" s="124"/>
      <c r="G69" s="124"/>
      <c r="H69" s="124"/>
      <c r="I69" s="124"/>
      <c r="J69" s="124"/>
      <c r="K69" s="124"/>
      <c r="L69" s="125"/>
      <c r="M69" s="36" t="s">
        <v>1</v>
      </c>
      <c r="N69" s="1" t="s">
        <v>2</v>
      </c>
      <c r="O69" s="1"/>
      <c r="P69" s="1"/>
      <c r="Q69" s="1"/>
      <c r="R69" s="1"/>
      <c r="T69" s="121" t="s">
        <v>140</v>
      </c>
      <c r="U69" s="122">
        <v>2</v>
      </c>
      <c r="V69" s="119" t="s">
        <v>161</v>
      </c>
      <c r="W69" s="40"/>
    </row>
    <row r="70" spans="1:23" ht="15">
      <c r="A70" s="172" t="s">
        <v>281</v>
      </c>
      <c r="B70" s="114" t="s">
        <v>65</v>
      </c>
      <c r="C70" s="114"/>
      <c r="D70" s="114"/>
      <c r="E70" s="114"/>
      <c r="F70" s="114"/>
      <c r="G70" s="114"/>
      <c r="H70" s="114"/>
      <c r="I70" s="114"/>
      <c r="J70" s="114"/>
      <c r="K70" s="114"/>
      <c r="L70" s="114"/>
      <c r="M70" s="59" t="s">
        <v>66</v>
      </c>
      <c r="N70" s="129" t="s">
        <v>3</v>
      </c>
      <c r="O70" s="31"/>
      <c r="P70" s="31"/>
      <c r="Q70" s="31"/>
      <c r="R70" s="31"/>
      <c r="T70" s="121"/>
      <c r="U70" s="122"/>
      <c r="V70" s="119"/>
      <c r="W70" s="40"/>
    </row>
    <row r="71" spans="1:23">
      <c r="A71" s="172"/>
      <c r="B71" s="126"/>
      <c r="C71" s="127"/>
      <c r="D71" s="127"/>
      <c r="E71" s="127"/>
      <c r="F71" s="127"/>
      <c r="G71" s="127"/>
      <c r="H71" s="127"/>
      <c r="I71" s="127"/>
      <c r="J71" s="127"/>
      <c r="K71" s="127"/>
      <c r="L71" s="128"/>
      <c r="M71" s="64"/>
      <c r="N71" s="131"/>
      <c r="O71" s="64"/>
      <c r="P71" s="64"/>
      <c r="Q71" s="64"/>
      <c r="R71" s="64"/>
      <c r="T71" s="16"/>
      <c r="U71" s="63"/>
      <c r="V71" s="60"/>
      <c r="W71" s="60"/>
    </row>
    <row r="72" spans="1:23">
      <c r="L72" s="62"/>
      <c r="M72" s="62"/>
      <c r="N72" s="62"/>
    </row>
    <row r="73" spans="1:23" ht="59.25" customHeight="1">
      <c r="A73" s="74" t="s">
        <v>0</v>
      </c>
      <c r="B73" s="123" t="s">
        <v>102</v>
      </c>
      <c r="C73" s="124"/>
      <c r="D73" s="124"/>
      <c r="E73" s="124"/>
      <c r="F73" s="124"/>
      <c r="G73" s="124"/>
      <c r="H73" s="124"/>
      <c r="I73" s="124"/>
      <c r="J73" s="124"/>
      <c r="K73" s="125"/>
      <c r="L73" s="100" t="s">
        <v>293</v>
      </c>
      <c r="M73" s="36" t="s">
        <v>1</v>
      </c>
      <c r="N73" s="1" t="s">
        <v>2</v>
      </c>
      <c r="O73" s="1" t="s">
        <v>41</v>
      </c>
      <c r="P73" s="36" t="s">
        <v>67</v>
      </c>
      <c r="Q73" s="1" t="s">
        <v>18</v>
      </c>
      <c r="R73" s="1" t="s">
        <v>19</v>
      </c>
      <c r="T73" s="121" t="s">
        <v>141</v>
      </c>
      <c r="U73" s="122">
        <v>1</v>
      </c>
      <c r="V73" s="119" t="s">
        <v>142</v>
      </c>
      <c r="W73" s="40"/>
    </row>
    <row r="74" spans="1:23" ht="15.75" customHeight="1">
      <c r="A74" s="132" t="s">
        <v>282</v>
      </c>
      <c r="B74" s="114" t="s">
        <v>68</v>
      </c>
      <c r="C74" s="114"/>
      <c r="D74" s="114"/>
      <c r="E74" s="114"/>
      <c r="F74" s="114"/>
      <c r="G74" s="114"/>
      <c r="H74" s="114"/>
      <c r="I74" s="114"/>
      <c r="J74" s="114"/>
      <c r="K74" s="114"/>
      <c r="L74" s="64">
        <v>2.1999999999999999E-2</v>
      </c>
      <c r="M74" s="64" t="s">
        <v>69</v>
      </c>
      <c r="N74" s="129" t="s">
        <v>3</v>
      </c>
      <c r="O74" s="105">
        <f>P74-L74</f>
        <v>4.8000000000000008E-2</v>
      </c>
      <c r="P74" s="64">
        <v>7.0000000000000007E-2</v>
      </c>
      <c r="Q74" s="64">
        <v>0.04</v>
      </c>
      <c r="R74" s="64">
        <v>2.9000000000000001E-2</v>
      </c>
      <c r="T74" s="121"/>
      <c r="U74" s="122"/>
      <c r="V74" s="119"/>
      <c r="W74" s="40"/>
    </row>
    <row r="75" spans="1:23" ht="15.75" customHeight="1">
      <c r="A75" s="132"/>
      <c r="B75" s="126"/>
      <c r="C75" s="127"/>
      <c r="D75" s="127"/>
      <c r="E75" s="127"/>
      <c r="F75" s="127"/>
      <c r="G75" s="127"/>
      <c r="H75" s="127"/>
      <c r="I75" s="127"/>
      <c r="J75" s="127"/>
      <c r="K75" s="128"/>
      <c r="L75" s="64"/>
      <c r="M75" s="64"/>
      <c r="N75" s="131"/>
      <c r="O75" s="64"/>
      <c r="P75" s="64"/>
      <c r="Q75" s="64"/>
      <c r="R75" s="64"/>
      <c r="T75" s="16"/>
      <c r="U75" s="63"/>
      <c r="V75" s="60"/>
      <c r="W75" s="60"/>
    </row>
    <row r="76" spans="1:23">
      <c r="M76" s="62"/>
      <c r="N76" s="62"/>
    </row>
    <row r="77" spans="1:23" ht="65.25" customHeight="1">
      <c r="A77" s="71" t="s">
        <v>0</v>
      </c>
      <c r="B77" s="123" t="s">
        <v>103</v>
      </c>
      <c r="C77" s="124"/>
      <c r="D77" s="124"/>
      <c r="E77" s="124"/>
      <c r="F77" s="124"/>
      <c r="G77" s="124"/>
      <c r="H77" s="124"/>
      <c r="I77" s="124"/>
      <c r="J77" s="124"/>
      <c r="K77" s="124"/>
      <c r="L77" s="125"/>
      <c r="M77" s="36" t="s">
        <v>1</v>
      </c>
      <c r="N77" s="1" t="s">
        <v>2</v>
      </c>
      <c r="O77" s="92" t="s">
        <v>249</v>
      </c>
      <c r="P77" s="92" t="s">
        <v>244</v>
      </c>
      <c r="Q77" s="1"/>
      <c r="R77" s="1" t="s">
        <v>19</v>
      </c>
      <c r="T77" s="121" t="s">
        <v>143</v>
      </c>
      <c r="U77" s="30">
        <v>2</v>
      </c>
      <c r="V77" s="31" t="s">
        <v>145</v>
      </c>
      <c r="W77" s="40"/>
    </row>
    <row r="78" spans="1:23" ht="53.25" customHeight="1">
      <c r="A78" s="132" t="s">
        <v>283</v>
      </c>
      <c r="B78" s="114" t="s">
        <v>70</v>
      </c>
      <c r="C78" s="114"/>
      <c r="D78" s="114"/>
      <c r="E78" s="114"/>
      <c r="F78" s="114"/>
      <c r="G78" s="114"/>
      <c r="H78" s="114"/>
      <c r="I78" s="114"/>
      <c r="J78" s="114"/>
      <c r="K78" s="114"/>
      <c r="L78" s="114"/>
      <c r="M78" s="59" t="s">
        <v>71</v>
      </c>
      <c r="N78" s="129" t="s">
        <v>3</v>
      </c>
      <c r="O78" s="31">
        <v>7.3499999999999996E-2</v>
      </c>
      <c r="P78" s="31">
        <v>7.3999999999999996E-2</v>
      </c>
      <c r="Q78" s="31"/>
      <c r="R78" s="31">
        <v>3.5000000000000003E-2</v>
      </c>
      <c r="T78" s="121"/>
      <c r="U78" s="30">
        <v>4</v>
      </c>
      <c r="V78" s="31" t="s">
        <v>144</v>
      </c>
      <c r="W78" s="40"/>
    </row>
    <row r="79" spans="1:23" ht="15" customHeight="1">
      <c r="A79" s="132"/>
      <c r="B79" s="114" t="s">
        <v>72</v>
      </c>
      <c r="C79" s="114"/>
      <c r="D79" s="114"/>
      <c r="E79" s="114"/>
      <c r="F79" s="114"/>
      <c r="G79" s="114"/>
      <c r="H79" s="114"/>
      <c r="I79" s="114"/>
      <c r="J79" s="114"/>
      <c r="K79" s="114"/>
      <c r="L79" s="114"/>
      <c r="M79" s="59" t="s">
        <v>73</v>
      </c>
      <c r="N79" s="130"/>
      <c r="O79" s="31">
        <v>6.4000000000000001E-2</v>
      </c>
      <c r="P79" s="31">
        <v>0.11700000000000001</v>
      </c>
      <c r="Q79" s="31"/>
      <c r="R79" s="31">
        <v>3.4000000000000002E-2</v>
      </c>
      <c r="T79" s="121"/>
      <c r="U79" s="122">
        <v>10</v>
      </c>
      <c r="V79" s="119" t="s">
        <v>148</v>
      </c>
      <c r="W79" s="40"/>
    </row>
    <row r="80" spans="1:23" ht="55.5" customHeight="1">
      <c r="A80" s="132"/>
      <c r="B80" s="114" t="s">
        <v>74</v>
      </c>
      <c r="C80" s="114"/>
      <c r="D80" s="114"/>
      <c r="E80" s="114"/>
      <c r="F80" s="114"/>
      <c r="G80" s="114"/>
      <c r="H80" s="114"/>
      <c r="I80" s="114"/>
      <c r="J80" s="114"/>
      <c r="K80" s="114"/>
      <c r="L80" s="114"/>
      <c r="M80" s="59" t="s">
        <v>75</v>
      </c>
      <c r="N80" s="130"/>
      <c r="O80" s="31">
        <v>6.5600000000000006E-2</v>
      </c>
      <c r="P80" s="31">
        <v>7.4999999999999997E-2</v>
      </c>
      <c r="Q80" s="31"/>
      <c r="R80" s="31">
        <v>3.4000000000000002E-2</v>
      </c>
      <c r="T80" s="121"/>
      <c r="U80" s="122"/>
      <c r="V80" s="119"/>
      <c r="W80" s="40"/>
    </row>
    <row r="81" spans="1:23" ht="20.25" customHeight="1">
      <c r="A81" s="132"/>
      <c r="B81" s="126"/>
      <c r="C81" s="127"/>
      <c r="D81" s="127"/>
      <c r="E81" s="127"/>
      <c r="F81" s="127"/>
      <c r="G81" s="127"/>
      <c r="H81" s="127"/>
      <c r="I81" s="127"/>
      <c r="J81" s="127"/>
      <c r="K81" s="127"/>
      <c r="L81" s="128"/>
      <c r="M81" s="64"/>
      <c r="N81" s="131"/>
      <c r="O81" s="64"/>
      <c r="P81" s="64"/>
      <c r="Q81" s="64"/>
      <c r="R81" s="64"/>
      <c r="T81" s="16"/>
      <c r="U81" s="63"/>
      <c r="V81" s="60"/>
      <c r="W81" s="60"/>
    </row>
    <row r="82" spans="1:23">
      <c r="L82" s="62"/>
      <c r="M82" s="62"/>
      <c r="N82" s="62"/>
    </row>
    <row r="83" spans="1:23" ht="66.75" customHeight="1">
      <c r="A83" s="71" t="s">
        <v>0</v>
      </c>
      <c r="B83" s="123" t="s">
        <v>104</v>
      </c>
      <c r="C83" s="124"/>
      <c r="D83" s="124"/>
      <c r="E83" s="124"/>
      <c r="F83" s="124"/>
      <c r="G83" s="124"/>
      <c r="H83" s="124"/>
      <c r="I83" s="124"/>
      <c r="J83" s="124"/>
      <c r="K83" s="124"/>
      <c r="L83" s="125"/>
      <c r="M83" s="36" t="s">
        <v>1</v>
      </c>
      <c r="N83" s="1" t="s">
        <v>2</v>
      </c>
      <c r="O83" s="1" t="s">
        <v>89</v>
      </c>
      <c r="P83" s="36" t="s">
        <v>25</v>
      </c>
      <c r="Q83" s="1"/>
      <c r="R83" s="1"/>
      <c r="T83" s="121" t="s">
        <v>177</v>
      </c>
      <c r="U83" s="30">
        <v>1</v>
      </c>
      <c r="V83" s="31" t="s">
        <v>146</v>
      </c>
      <c r="W83" s="40"/>
    </row>
    <row r="84" spans="1:23" ht="15.75" customHeight="1">
      <c r="A84" s="132" t="s">
        <v>284</v>
      </c>
      <c r="B84" s="114" t="s">
        <v>76</v>
      </c>
      <c r="C84" s="114"/>
      <c r="D84" s="114"/>
      <c r="E84" s="114"/>
      <c r="F84" s="114"/>
      <c r="G84" s="114"/>
      <c r="H84" s="114"/>
      <c r="I84" s="114"/>
      <c r="J84" s="114"/>
      <c r="K84" s="114"/>
      <c r="L84" s="114"/>
      <c r="M84" s="64" t="s">
        <v>77</v>
      </c>
      <c r="N84" s="129" t="s">
        <v>3</v>
      </c>
      <c r="O84" s="64">
        <v>7.0000000000000007E-2</v>
      </c>
      <c r="P84" s="64">
        <v>1.6299999999999999E-2</v>
      </c>
      <c r="Q84" s="64"/>
      <c r="R84" s="64"/>
      <c r="T84" s="121"/>
      <c r="U84" s="122">
        <v>2</v>
      </c>
      <c r="V84" s="119" t="s">
        <v>162</v>
      </c>
      <c r="W84" s="40"/>
    </row>
    <row r="85" spans="1:23" ht="32.25" customHeight="1">
      <c r="A85" s="132"/>
      <c r="B85" s="114" t="s">
        <v>78</v>
      </c>
      <c r="C85" s="114"/>
      <c r="D85" s="114"/>
      <c r="E85" s="114"/>
      <c r="F85" s="114"/>
      <c r="G85" s="114"/>
      <c r="H85" s="114"/>
      <c r="I85" s="114"/>
      <c r="J85" s="114"/>
      <c r="K85" s="114"/>
      <c r="L85" s="114"/>
      <c r="M85" s="64" t="s">
        <v>79</v>
      </c>
      <c r="N85" s="130"/>
      <c r="O85" s="64">
        <v>7.0000000000000007E-2</v>
      </c>
      <c r="P85" s="64">
        <v>1.6299999999999999E-2</v>
      </c>
      <c r="Q85" s="64"/>
      <c r="R85" s="64"/>
      <c r="T85" s="121"/>
      <c r="U85" s="122"/>
      <c r="V85" s="119"/>
      <c r="W85" s="40"/>
    </row>
    <row r="86" spans="1:23" ht="32.25" customHeight="1">
      <c r="A86" s="132"/>
      <c r="B86" s="126"/>
      <c r="C86" s="127"/>
      <c r="D86" s="127"/>
      <c r="E86" s="127"/>
      <c r="F86" s="127"/>
      <c r="G86" s="127"/>
      <c r="H86" s="127"/>
      <c r="I86" s="127"/>
      <c r="J86" s="127"/>
      <c r="K86" s="127"/>
      <c r="L86" s="128"/>
      <c r="M86" s="64"/>
      <c r="N86" s="131"/>
      <c r="O86" s="64"/>
      <c r="P86" s="64"/>
      <c r="Q86" s="64"/>
      <c r="R86" s="64"/>
      <c r="T86" s="16"/>
      <c r="U86" s="63"/>
      <c r="V86" s="60"/>
      <c r="W86" s="60"/>
    </row>
    <row r="87" spans="1:23">
      <c r="K87" s="62"/>
      <c r="L87" s="62"/>
      <c r="M87" s="62"/>
      <c r="N87" s="62"/>
      <c r="O87" s="62"/>
    </row>
    <row r="88" spans="1:23" ht="43.9" customHeight="1">
      <c r="A88" s="71" t="s">
        <v>0</v>
      </c>
      <c r="B88" s="123" t="s">
        <v>105</v>
      </c>
      <c r="C88" s="124"/>
      <c r="D88" s="124"/>
      <c r="E88" s="124"/>
      <c r="F88" s="124"/>
      <c r="G88" s="124"/>
      <c r="H88" s="124"/>
      <c r="I88" s="124"/>
      <c r="J88" s="124"/>
      <c r="K88" s="124"/>
      <c r="L88" s="125"/>
      <c r="M88" s="36" t="s">
        <v>1</v>
      </c>
      <c r="N88" s="1" t="s">
        <v>2</v>
      </c>
      <c r="O88" s="1" t="s">
        <v>90</v>
      </c>
      <c r="P88" s="1" t="s">
        <v>38</v>
      </c>
      <c r="Q88" s="1" t="s">
        <v>18</v>
      </c>
      <c r="R88" s="1"/>
      <c r="T88" s="121" t="s">
        <v>178</v>
      </c>
      <c r="U88" s="122" t="s">
        <v>121</v>
      </c>
      <c r="V88" s="119" t="s">
        <v>136</v>
      </c>
      <c r="W88" s="40"/>
    </row>
    <row r="89" spans="1:23" ht="15.75" customHeight="1">
      <c r="A89" s="132" t="s">
        <v>285</v>
      </c>
      <c r="B89" s="114" t="s">
        <v>80</v>
      </c>
      <c r="C89" s="114"/>
      <c r="D89" s="114"/>
      <c r="E89" s="114"/>
      <c r="F89" s="114"/>
      <c r="G89" s="114"/>
      <c r="H89" s="114"/>
      <c r="I89" s="114"/>
      <c r="J89" s="114"/>
      <c r="K89" s="114"/>
      <c r="L89" s="114"/>
      <c r="M89" s="64" t="s">
        <v>81</v>
      </c>
      <c r="N89" s="129" t="s">
        <v>3</v>
      </c>
      <c r="O89" s="64">
        <v>0.6</v>
      </c>
      <c r="P89" s="64">
        <v>6.2E-2</v>
      </c>
      <c r="Q89" s="64">
        <v>3.15E-2</v>
      </c>
      <c r="R89" s="64"/>
      <c r="T89" s="134"/>
      <c r="U89" s="122"/>
      <c r="V89" s="119"/>
      <c r="W89" s="40"/>
    </row>
    <row r="90" spans="1:23" ht="15.75" customHeight="1">
      <c r="A90" s="132"/>
      <c r="B90" s="114" t="s">
        <v>82</v>
      </c>
      <c r="C90" s="114"/>
      <c r="D90" s="114"/>
      <c r="E90" s="114"/>
      <c r="F90" s="114"/>
      <c r="G90" s="114"/>
      <c r="H90" s="114"/>
      <c r="I90" s="114"/>
      <c r="J90" s="114"/>
      <c r="K90" s="114"/>
      <c r="L90" s="114"/>
      <c r="M90" s="64" t="s">
        <v>83</v>
      </c>
      <c r="N90" s="130"/>
      <c r="O90" s="64">
        <v>0.6</v>
      </c>
      <c r="P90" s="64">
        <v>6.9500000000000006E-2</v>
      </c>
      <c r="Q90" s="64">
        <v>3.0499999999999999E-2</v>
      </c>
      <c r="R90" s="64"/>
      <c r="T90" s="134"/>
      <c r="U90" s="122"/>
      <c r="V90" s="119"/>
      <c r="W90" s="40"/>
    </row>
    <row r="91" spans="1:23" ht="15.75" customHeight="1">
      <c r="A91" s="132"/>
      <c r="B91" s="114" t="s">
        <v>84</v>
      </c>
      <c r="C91" s="114"/>
      <c r="D91" s="114"/>
      <c r="E91" s="114"/>
      <c r="F91" s="114"/>
      <c r="G91" s="114"/>
      <c r="H91" s="114"/>
      <c r="I91" s="114"/>
      <c r="J91" s="114"/>
      <c r="K91" s="114"/>
      <c r="L91" s="114"/>
      <c r="M91" s="64" t="s">
        <v>85</v>
      </c>
      <c r="N91" s="130"/>
      <c r="O91" s="64">
        <v>0.6</v>
      </c>
      <c r="P91" s="64">
        <v>6.9500000000000006E-2</v>
      </c>
      <c r="Q91" s="64">
        <v>3.0499999999999999E-2</v>
      </c>
      <c r="R91" s="64"/>
      <c r="T91" s="134"/>
      <c r="U91" s="122"/>
      <c r="V91" s="119"/>
      <c r="W91" s="40"/>
    </row>
    <row r="92" spans="1:23" ht="15.75" customHeight="1">
      <c r="A92" s="132"/>
      <c r="B92" s="126"/>
      <c r="C92" s="127"/>
      <c r="D92" s="127"/>
      <c r="E92" s="127"/>
      <c r="F92" s="127"/>
      <c r="G92" s="127"/>
      <c r="H92" s="127"/>
      <c r="I92" s="127"/>
      <c r="J92" s="127"/>
      <c r="K92" s="127"/>
      <c r="L92" s="128"/>
      <c r="M92" s="64"/>
      <c r="N92" s="131"/>
      <c r="O92" s="64"/>
      <c r="P92" s="64"/>
      <c r="Q92" s="64"/>
      <c r="R92" s="64"/>
      <c r="T92" s="45"/>
      <c r="U92" s="63"/>
      <c r="V92" s="60"/>
      <c r="W92" s="60"/>
    </row>
    <row r="93" spans="1:23">
      <c r="B93" s="138"/>
      <c r="C93" s="138"/>
      <c r="D93" s="138"/>
      <c r="E93" s="138"/>
      <c r="F93" s="138"/>
      <c r="G93" s="138"/>
      <c r="H93" s="138"/>
      <c r="I93" s="138"/>
      <c r="J93" s="138"/>
      <c r="L93" s="11"/>
      <c r="M93" s="11"/>
      <c r="N93" s="11"/>
      <c r="O93" s="11"/>
    </row>
    <row r="94" spans="1:23" ht="51" customHeight="1">
      <c r="A94" s="71" t="s">
        <v>0</v>
      </c>
      <c r="B94" s="123" t="s">
        <v>106</v>
      </c>
      <c r="C94" s="124"/>
      <c r="D94" s="124"/>
      <c r="E94" s="124"/>
      <c r="F94" s="124"/>
      <c r="G94" s="124"/>
      <c r="H94" s="124"/>
      <c r="I94" s="124"/>
      <c r="J94" s="124"/>
      <c r="K94" s="124"/>
      <c r="L94" s="125"/>
      <c r="M94" s="36" t="s">
        <v>1</v>
      </c>
      <c r="N94" s="1" t="s">
        <v>2</v>
      </c>
      <c r="O94" s="1" t="s">
        <v>90</v>
      </c>
      <c r="P94" s="5"/>
      <c r="Q94" s="5"/>
      <c r="R94" s="5"/>
      <c r="T94" s="121" t="s">
        <v>179</v>
      </c>
      <c r="U94" s="122" t="s">
        <v>121</v>
      </c>
      <c r="V94" s="119" t="s">
        <v>136</v>
      </c>
      <c r="W94" s="40"/>
    </row>
    <row r="95" spans="1:23" ht="15.75" customHeight="1">
      <c r="A95" s="132" t="s">
        <v>286</v>
      </c>
      <c r="B95" s="114" t="s">
        <v>86</v>
      </c>
      <c r="C95" s="114"/>
      <c r="D95" s="114"/>
      <c r="E95" s="114"/>
      <c r="F95" s="114"/>
      <c r="G95" s="114"/>
      <c r="H95" s="114"/>
      <c r="I95" s="114"/>
      <c r="J95" s="114"/>
      <c r="K95" s="114"/>
      <c r="L95" s="114"/>
      <c r="M95" s="64" t="s">
        <v>87</v>
      </c>
      <c r="N95" s="129" t="s">
        <v>3</v>
      </c>
      <c r="O95" s="64">
        <f>O84</f>
        <v>7.0000000000000007E-2</v>
      </c>
      <c r="P95" s="60"/>
      <c r="T95" s="121"/>
      <c r="U95" s="122"/>
      <c r="V95" s="119"/>
      <c r="W95" s="40"/>
    </row>
    <row r="96" spans="1:23" ht="15.75" customHeight="1">
      <c r="A96" s="132"/>
      <c r="B96" s="126"/>
      <c r="C96" s="127"/>
      <c r="D96" s="127"/>
      <c r="E96" s="127"/>
      <c r="F96" s="127"/>
      <c r="G96" s="127"/>
      <c r="H96" s="127"/>
      <c r="I96" s="127"/>
      <c r="J96" s="127"/>
      <c r="K96" s="127"/>
      <c r="L96" s="128"/>
      <c r="M96" s="64"/>
      <c r="N96" s="131"/>
      <c r="O96" s="64"/>
      <c r="P96" s="60"/>
      <c r="T96" s="16"/>
      <c r="U96" s="63"/>
      <c r="V96" s="60"/>
      <c r="W96" s="60"/>
    </row>
    <row r="97" spans="1:23">
      <c r="B97" s="139"/>
      <c r="C97" s="139"/>
      <c r="D97" s="139"/>
      <c r="E97" s="139"/>
      <c r="F97" s="139"/>
      <c r="G97" s="139"/>
      <c r="H97" s="139"/>
      <c r="I97" s="139"/>
      <c r="J97" s="139"/>
      <c r="K97" s="139"/>
      <c r="L97" s="139"/>
      <c r="M97" s="139"/>
      <c r="N97" s="38"/>
      <c r="O97" s="14"/>
    </row>
    <row r="98" spans="1:23" ht="49.5" customHeight="1">
      <c r="A98" s="71" t="s">
        <v>0</v>
      </c>
      <c r="B98" s="123" t="s">
        <v>107</v>
      </c>
      <c r="C98" s="124"/>
      <c r="D98" s="124"/>
      <c r="E98" s="124"/>
      <c r="F98" s="124"/>
      <c r="G98" s="124"/>
      <c r="H98" s="124"/>
      <c r="I98" s="124"/>
      <c r="J98" s="125"/>
      <c r="K98" s="95" t="s">
        <v>296</v>
      </c>
      <c r="L98" s="95" t="s">
        <v>94</v>
      </c>
      <c r="M98" s="36" t="s">
        <v>1</v>
      </c>
      <c r="N98" s="1" t="s">
        <v>2</v>
      </c>
      <c r="O98" s="1" t="s">
        <v>42</v>
      </c>
      <c r="P98" s="1" t="s">
        <v>38</v>
      </c>
      <c r="Q98" s="1" t="s">
        <v>18</v>
      </c>
      <c r="R98" s="1" t="s">
        <v>88</v>
      </c>
      <c r="T98" s="133" t="s">
        <v>180</v>
      </c>
      <c r="U98" s="135" t="s">
        <v>121</v>
      </c>
      <c r="V98" s="114" t="s">
        <v>136</v>
      </c>
      <c r="W98" s="40"/>
    </row>
    <row r="99" spans="1:23" ht="18" customHeight="1">
      <c r="A99" s="132" t="s">
        <v>287</v>
      </c>
      <c r="B99" s="114" t="s">
        <v>258</v>
      </c>
      <c r="C99" s="114"/>
      <c r="D99" s="114"/>
      <c r="E99" s="114"/>
      <c r="F99" s="114"/>
      <c r="G99" s="114"/>
      <c r="H99" s="114"/>
      <c r="I99" s="114"/>
      <c r="J99" s="114"/>
      <c r="K99" s="101" t="s">
        <v>58</v>
      </c>
      <c r="L99" s="101"/>
      <c r="M99" s="101" t="s">
        <v>259</v>
      </c>
      <c r="N99" s="95"/>
      <c r="O99" s="93" t="s">
        <v>110</v>
      </c>
      <c r="P99" s="93">
        <v>0.29499999999999998</v>
      </c>
      <c r="Q99" s="93">
        <v>6.8000000000000005E-2</v>
      </c>
      <c r="R99" s="93">
        <v>5.2999999999999999E-2</v>
      </c>
      <c r="T99" s="133"/>
      <c r="U99" s="135"/>
      <c r="V99" s="114"/>
      <c r="W99" s="98"/>
    </row>
    <row r="100" spans="1:23" ht="15.75" customHeight="1">
      <c r="A100" s="132"/>
      <c r="B100" s="114" t="s">
        <v>245</v>
      </c>
      <c r="C100" s="114"/>
      <c r="D100" s="114"/>
      <c r="E100" s="114"/>
      <c r="F100" s="114"/>
      <c r="G100" s="114"/>
      <c r="H100" s="114"/>
      <c r="I100" s="114"/>
      <c r="J100" s="114"/>
      <c r="K100" s="101" t="s">
        <v>58</v>
      </c>
      <c r="L100" s="95"/>
      <c r="M100" s="93" t="s">
        <v>111</v>
      </c>
      <c r="N100" s="129" t="s">
        <v>3</v>
      </c>
      <c r="O100" s="93" t="s">
        <v>110</v>
      </c>
      <c r="P100" s="93">
        <v>0.29499999999999998</v>
      </c>
      <c r="Q100" s="93">
        <v>6.8000000000000005E-2</v>
      </c>
      <c r="R100" s="93">
        <v>5.2999999999999999E-2</v>
      </c>
      <c r="T100" s="133"/>
      <c r="U100" s="135"/>
      <c r="V100" s="114"/>
      <c r="W100" s="40"/>
    </row>
    <row r="101" spans="1:23" ht="15.75" customHeight="1">
      <c r="A101" s="132"/>
      <c r="B101" s="114" t="s">
        <v>246</v>
      </c>
      <c r="C101" s="114"/>
      <c r="D101" s="114"/>
      <c r="E101" s="114"/>
      <c r="F101" s="114"/>
      <c r="G101" s="114"/>
      <c r="H101" s="114"/>
      <c r="I101" s="114"/>
      <c r="J101" s="114"/>
      <c r="K101" s="101" t="s">
        <v>58</v>
      </c>
      <c r="L101" s="95"/>
      <c r="M101" s="93" t="s">
        <v>112</v>
      </c>
      <c r="N101" s="130"/>
      <c r="O101" s="93" t="s">
        <v>110</v>
      </c>
      <c r="P101" s="93">
        <v>0.29699999999999999</v>
      </c>
      <c r="Q101" s="93">
        <v>6.9000000000000006E-2</v>
      </c>
      <c r="R101" s="93">
        <v>5.2999999999999999E-2</v>
      </c>
      <c r="T101" s="133"/>
      <c r="U101" s="135"/>
      <c r="V101" s="114"/>
      <c r="W101" s="40"/>
    </row>
    <row r="102" spans="1:23" ht="18.75" customHeight="1">
      <c r="A102" s="132"/>
      <c r="B102" s="114" t="s">
        <v>247</v>
      </c>
      <c r="C102" s="114"/>
      <c r="D102" s="114"/>
      <c r="E102" s="114"/>
      <c r="F102" s="114"/>
      <c r="G102" s="114"/>
      <c r="H102" s="114"/>
      <c r="I102" s="114"/>
      <c r="J102" s="114"/>
      <c r="K102" s="101" t="s">
        <v>50</v>
      </c>
      <c r="L102" s="95"/>
      <c r="M102" s="93" t="s">
        <v>113</v>
      </c>
      <c r="N102" s="130"/>
      <c r="O102" s="93" t="s">
        <v>248</v>
      </c>
      <c r="P102" s="93">
        <v>0.254</v>
      </c>
      <c r="Q102" s="93">
        <v>5.2999999999999999E-2</v>
      </c>
      <c r="R102" s="93">
        <v>5.0999999999999997E-2</v>
      </c>
      <c r="T102" s="133"/>
      <c r="U102" s="135"/>
      <c r="V102" s="114"/>
      <c r="W102" s="40"/>
    </row>
    <row r="103" spans="1:23" ht="15.75" customHeight="1">
      <c r="A103" s="132"/>
      <c r="B103" s="114" t="s">
        <v>250</v>
      </c>
      <c r="C103" s="114"/>
      <c r="D103" s="114"/>
      <c r="E103" s="114"/>
      <c r="F103" s="114"/>
      <c r="G103" s="114"/>
      <c r="H103" s="114"/>
      <c r="I103" s="114"/>
      <c r="J103" s="114"/>
      <c r="K103" s="101" t="s">
        <v>263</v>
      </c>
      <c r="L103" s="95"/>
      <c r="M103" s="93" t="s">
        <v>251</v>
      </c>
      <c r="N103" s="130"/>
      <c r="O103" s="96" t="s">
        <v>109</v>
      </c>
      <c r="P103" s="93">
        <v>0.33500000000000002</v>
      </c>
      <c r="Q103" s="93">
        <v>4.2999999999999997E-2</v>
      </c>
      <c r="R103" s="93">
        <v>4.2999999999999997E-2</v>
      </c>
      <c r="T103" s="133"/>
      <c r="U103" s="135"/>
      <c r="V103" s="114"/>
      <c r="W103" s="40"/>
    </row>
    <row r="104" spans="1:23" ht="15.75" customHeight="1">
      <c r="A104" s="132"/>
      <c r="B104" s="114" t="s">
        <v>252</v>
      </c>
      <c r="C104" s="114"/>
      <c r="D104" s="114"/>
      <c r="E104" s="114"/>
      <c r="F104" s="114"/>
      <c r="G104" s="114"/>
      <c r="H104" s="114"/>
      <c r="I104" s="114"/>
      <c r="J104" s="114"/>
      <c r="K104" s="101" t="s">
        <v>263</v>
      </c>
      <c r="L104" s="95"/>
      <c r="M104" s="93" t="s">
        <v>253</v>
      </c>
      <c r="N104" s="130"/>
      <c r="O104" s="96" t="s">
        <v>109</v>
      </c>
      <c r="P104" s="93">
        <v>0.33500000000000002</v>
      </c>
      <c r="Q104" s="93">
        <v>4.2999999999999997E-2</v>
      </c>
      <c r="R104" s="93">
        <v>4.2999999999999997E-2</v>
      </c>
      <c r="T104" s="133"/>
      <c r="U104" s="135"/>
      <c r="V104" s="114"/>
      <c r="W104" s="60"/>
    </row>
    <row r="105" spans="1:23" ht="15.75" customHeight="1">
      <c r="A105" s="132"/>
      <c r="B105" s="114" t="s">
        <v>254</v>
      </c>
      <c r="C105" s="114"/>
      <c r="D105" s="114"/>
      <c r="E105" s="114"/>
      <c r="F105" s="114"/>
      <c r="G105" s="114"/>
      <c r="H105" s="114"/>
      <c r="I105" s="114"/>
      <c r="J105" s="114"/>
      <c r="K105" s="101" t="s">
        <v>58</v>
      </c>
      <c r="L105" s="95"/>
      <c r="M105" s="93" t="s">
        <v>255</v>
      </c>
      <c r="N105" s="130"/>
      <c r="O105" s="93" t="s">
        <v>110</v>
      </c>
      <c r="P105" s="93">
        <v>0.29499999999999998</v>
      </c>
      <c r="Q105" s="93">
        <v>6.8000000000000005E-2</v>
      </c>
      <c r="R105" s="93">
        <v>5.2999999999999999E-2</v>
      </c>
      <c r="T105" s="133"/>
      <c r="U105" s="135"/>
      <c r="V105" s="114"/>
      <c r="W105" s="60"/>
    </row>
    <row r="106" spans="1:23" ht="15.75" customHeight="1">
      <c r="A106" s="132"/>
      <c r="B106" s="114" t="s">
        <v>256</v>
      </c>
      <c r="C106" s="114"/>
      <c r="D106" s="114"/>
      <c r="E106" s="114"/>
      <c r="F106" s="114"/>
      <c r="G106" s="114"/>
      <c r="H106" s="114"/>
      <c r="I106" s="114"/>
      <c r="J106" s="114"/>
      <c r="K106" s="101" t="s">
        <v>52</v>
      </c>
      <c r="L106" s="95"/>
      <c r="M106" s="93" t="s">
        <v>257</v>
      </c>
      <c r="N106" s="130"/>
      <c r="O106" s="96" t="s">
        <v>109</v>
      </c>
      <c r="P106" s="93"/>
      <c r="Q106" s="93"/>
      <c r="R106" s="93"/>
      <c r="T106" s="133"/>
      <c r="U106" s="135"/>
      <c r="V106" s="114"/>
      <c r="W106" s="60"/>
    </row>
    <row r="107" spans="1:23" ht="15.75" customHeight="1">
      <c r="A107" s="132"/>
      <c r="B107" s="114" t="s">
        <v>261</v>
      </c>
      <c r="C107" s="114"/>
      <c r="D107" s="114"/>
      <c r="E107" s="114"/>
      <c r="F107" s="114"/>
      <c r="G107" s="114"/>
      <c r="H107" s="114"/>
      <c r="I107" s="114"/>
      <c r="J107" s="114"/>
      <c r="K107" s="101" t="s">
        <v>263</v>
      </c>
      <c r="L107" s="95"/>
      <c r="M107" s="93" t="s">
        <v>262</v>
      </c>
      <c r="N107" s="130"/>
      <c r="O107" s="96" t="s">
        <v>109</v>
      </c>
      <c r="P107" s="93">
        <v>0.33500000000000002</v>
      </c>
      <c r="Q107" s="93">
        <v>4.2999999999999997E-2</v>
      </c>
      <c r="R107" s="93">
        <v>4.2999999999999997E-2</v>
      </c>
      <c r="T107" s="133"/>
      <c r="U107" s="135"/>
      <c r="V107" s="114"/>
      <c r="W107" s="60"/>
    </row>
    <row r="108" spans="1:23" ht="15.75" customHeight="1">
      <c r="A108" s="132"/>
      <c r="B108" s="114" t="s">
        <v>95</v>
      </c>
      <c r="C108" s="114"/>
      <c r="D108" s="114"/>
      <c r="E108" s="114"/>
      <c r="F108" s="114"/>
      <c r="G108" s="114"/>
      <c r="H108" s="114"/>
      <c r="I108" s="114"/>
      <c r="J108" s="114"/>
      <c r="K108" s="101" t="s">
        <v>263</v>
      </c>
      <c r="L108" s="95"/>
      <c r="M108" s="93" t="s">
        <v>96</v>
      </c>
      <c r="N108" s="130"/>
      <c r="O108" s="96" t="s">
        <v>109</v>
      </c>
      <c r="P108" s="94">
        <v>0.33500000000000002</v>
      </c>
      <c r="Q108" s="94">
        <v>4.2999999999999997E-2</v>
      </c>
      <c r="R108" s="94">
        <v>4.2999999999999997E-2</v>
      </c>
      <c r="T108" s="133"/>
      <c r="U108" s="135"/>
      <c r="V108" s="114"/>
      <c r="W108" s="60"/>
    </row>
    <row r="109" spans="1:23" ht="15.75" customHeight="1">
      <c r="A109" s="132"/>
      <c r="B109" s="114" t="s">
        <v>264</v>
      </c>
      <c r="C109" s="114"/>
      <c r="D109" s="114"/>
      <c r="E109" s="114"/>
      <c r="F109" s="114"/>
      <c r="G109" s="114"/>
      <c r="H109" s="114"/>
      <c r="I109" s="114"/>
      <c r="J109" s="114"/>
      <c r="K109" s="101" t="s">
        <v>273</v>
      </c>
      <c r="L109" s="95"/>
      <c r="M109" s="93" t="s">
        <v>265</v>
      </c>
      <c r="N109" s="130"/>
      <c r="O109" s="96" t="s">
        <v>109</v>
      </c>
      <c r="P109" s="93">
        <v>0.28499999999999998</v>
      </c>
      <c r="Q109" s="93">
        <v>6.2E-2</v>
      </c>
      <c r="R109" s="93">
        <v>5.0999999999999997E-2</v>
      </c>
      <c r="T109" s="133"/>
      <c r="U109" s="135"/>
      <c r="V109" s="114"/>
      <c r="W109" s="60"/>
    </row>
    <row r="110" spans="1:23" ht="15.75" customHeight="1">
      <c r="A110" s="132"/>
      <c r="B110" s="114" t="s">
        <v>266</v>
      </c>
      <c r="C110" s="114"/>
      <c r="D110" s="114"/>
      <c r="E110" s="114"/>
      <c r="F110" s="114"/>
      <c r="G110" s="114"/>
      <c r="H110" s="114"/>
      <c r="I110" s="114"/>
      <c r="J110" s="114"/>
      <c r="K110" s="101" t="s">
        <v>273</v>
      </c>
      <c r="L110" s="95"/>
      <c r="M110" s="93" t="s">
        <v>267</v>
      </c>
      <c r="N110" s="130"/>
      <c r="O110" s="96" t="s">
        <v>109</v>
      </c>
      <c r="P110" s="94">
        <v>0.28599999999999998</v>
      </c>
      <c r="Q110" s="94">
        <v>0.06</v>
      </c>
      <c r="R110" s="94">
        <v>5.1999999999999998E-2</v>
      </c>
      <c r="T110" s="133"/>
      <c r="U110" s="135"/>
      <c r="V110" s="114"/>
      <c r="W110" s="60"/>
    </row>
    <row r="111" spans="1:23" ht="15.75" customHeight="1">
      <c r="A111" s="132"/>
      <c r="B111" s="114" t="s">
        <v>268</v>
      </c>
      <c r="C111" s="114"/>
      <c r="D111" s="114"/>
      <c r="E111" s="114"/>
      <c r="F111" s="114"/>
      <c r="G111" s="114"/>
      <c r="H111" s="114"/>
      <c r="I111" s="114"/>
      <c r="J111" s="114"/>
      <c r="K111" s="101" t="s">
        <v>273</v>
      </c>
      <c r="L111" s="95"/>
      <c r="M111" s="93" t="s">
        <v>269</v>
      </c>
      <c r="N111" s="130"/>
      <c r="O111" s="96" t="s">
        <v>109</v>
      </c>
      <c r="P111" s="93">
        <v>0.28499999999999998</v>
      </c>
      <c r="Q111" s="93">
        <v>0.06</v>
      </c>
      <c r="R111" s="93">
        <v>0.05</v>
      </c>
      <c r="T111" s="133"/>
      <c r="U111" s="135"/>
      <c r="V111" s="114"/>
      <c r="W111" s="60"/>
    </row>
    <row r="112" spans="1:23" ht="15.75" customHeight="1">
      <c r="A112" s="132"/>
      <c r="B112" s="114" t="s">
        <v>270</v>
      </c>
      <c r="C112" s="114"/>
      <c r="D112" s="114"/>
      <c r="E112" s="114"/>
      <c r="F112" s="114"/>
      <c r="G112" s="114"/>
      <c r="H112" s="114"/>
      <c r="I112" s="114"/>
      <c r="J112" s="114"/>
      <c r="K112" s="101" t="s">
        <v>273</v>
      </c>
      <c r="L112" s="95"/>
      <c r="M112" s="93" t="s">
        <v>260</v>
      </c>
      <c r="N112" s="130"/>
      <c r="O112" s="96" t="s">
        <v>109</v>
      </c>
      <c r="P112" s="93">
        <v>0.315</v>
      </c>
      <c r="Q112" s="93">
        <v>0.06</v>
      </c>
      <c r="R112" s="93">
        <v>0.05</v>
      </c>
      <c r="T112" s="133"/>
      <c r="U112" s="135"/>
      <c r="V112" s="114"/>
      <c r="W112" s="60"/>
    </row>
    <row r="113" spans="1:25" ht="15.75" customHeight="1">
      <c r="A113" s="132"/>
      <c r="B113" s="114" t="s">
        <v>271</v>
      </c>
      <c r="C113" s="114"/>
      <c r="D113" s="114"/>
      <c r="E113" s="114"/>
      <c r="F113" s="114"/>
      <c r="G113" s="114"/>
      <c r="H113" s="114"/>
      <c r="I113" s="114"/>
      <c r="J113" s="114"/>
      <c r="K113" s="101" t="s">
        <v>273</v>
      </c>
      <c r="L113" s="95"/>
      <c r="M113" s="93" t="s">
        <v>272</v>
      </c>
      <c r="N113" s="130"/>
      <c r="O113" s="96" t="s">
        <v>109</v>
      </c>
      <c r="P113" s="93">
        <v>0.28499999999999998</v>
      </c>
      <c r="Q113" s="93">
        <v>0.06</v>
      </c>
      <c r="R113" s="93">
        <v>0.05</v>
      </c>
      <c r="T113" s="133"/>
      <c r="U113" s="135"/>
      <c r="V113" s="114"/>
      <c r="W113" s="40"/>
    </row>
    <row r="114" spans="1:25" ht="15.75" customHeight="1">
      <c r="A114" s="132"/>
      <c r="B114" s="114"/>
      <c r="C114" s="114"/>
      <c r="D114" s="114"/>
      <c r="E114" s="114"/>
      <c r="F114" s="114"/>
      <c r="G114" s="114"/>
      <c r="H114" s="114"/>
      <c r="I114" s="114"/>
      <c r="J114" s="114"/>
      <c r="K114" s="101"/>
      <c r="L114" s="95"/>
      <c r="M114" s="93"/>
      <c r="N114" s="131"/>
      <c r="O114" s="93"/>
      <c r="P114" s="93"/>
      <c r="Q114" s="93"/>
      <c r="R114" s="93"/>
      <c r="T114" s="133"/>
      <c r="U114" s="135"/>
      <c r="V114" s="114"/>
      <c r="W114" s="98"/>
    </row>
    <row r="115" spans="1:25">
      <c r="B115" s="137" t="s">
        <v>150</v>
      </c>
      <c r="C115" s="138"/>
      <c r="D115" s="138"/>
      <c r="E115" s="138"/>
      <c r="F115" s="138"/>
      <c r="G115" s="138"/>
      <c r="H115" s="138"/>
      <c r="I115" s="138"/>
      <c r="J115" s="138"/>
      <c r="K115" s="138"/>
      <c r="L115" s="138"/>
      <c r="M115" s="138"/>
      <c r="N115" s="138"/>
      <c r="T115" s="140" t="s">
        <v>150</v>
      </c>
      <c r="U115" s="140"/>
      <c r="V115" s="140"/>
      <c r="W115" s="10"/>
    </row>
    <row r="116" spans="1:25" ht="15.75" customHeight="1">
      <c r="A116" s="71" t="s">
        <v>0</v>
      </c>
      <c r="B116" s="141" t="s">
        <v>122</v>
      </c>
      <c r="C116" s="142"/>
      <c r="D116" s="142"/>
      <c r="E116" s="142"/>
      <c r="F116" s="142"/>
      <c r="G116" s="142"/>
      <c r="H116" s="142"/>
      <c r="I116" s="142"/>
      <c r="J116" s="142"/>
      <c r="K116" s="142"/>
      <c r="L116" s="143"/>
      <c r="M116" s="31"/>
      <c r="N116" s="31"/>
      <c r="O116" s="31"/>
      <c r="P116" s="31"/>
      <c r="Q116" s="37"/>
      <c r="R116" s="31"/>
      <c r="S116" s="39"/>
      <c r="T116" s="137"/>
      <c r="U116" s="137"/>
      <c r="V116" s="137"/>
      <c r="W116" s="10"/>
    </row>
    <row r="117" spans="1:25" ht="15.75" customHeight="1">
      <c r="A117" s="72" t="s">
        <v>274</v>
      </c>
      <c r="B117" s="126" t="s">
        <v>123</v>
      </c>
      <c r="C117" s="127"/>
      <c r="D117" s="127"/>
      <c r="E117" s="127"/>
      <c r="F117" s="127"/>
      <c r="G117" s="127"/>
      <c r="H117" s="127"/>
      <c r="I117" s="127"/>
      <c r="J117" s="127"/>
      <c r="K117" s="127"/>
      <c r="L117" s="128"/>
      <c r="M117" s="31"/>
      <c r="N117" s="31"/>
      <c r="O117" s="31"/>
      <c r="P117" s="31"/>
      <c r="Q117" s="37"/>
      <c r="R117" s="31"/>
      <c r="S117" s="39"/>
      <c r="T117" s="32" t="s">
        <v>120</v>
      </c>
      <c r="U117" s="30">
        <v>3</v>
      </c>
      <c r="V117" s="31" t="s">
        <v>154</v>
      </c>
      <c r="W117" s="40"/>
    </row>
    <row r="118" spans="1:25" ht="15.75" customHeight="1">
      <c r="A118" s="72" t="s">
        <v>275</v>
      </c>
      <c r="B118" s="126" t="s">
        <v>124</v>
      </c>
      <c r="C118" s="127"/>
      <c r="D118" s="127"/>
      <c r="E118" s="127"/>
      <c r="F118" s="127"/>
      <c r="G118" s="127"/>
      <c r="H118" s="127"/>
      <c r="I118" s="127"/>
      <c r="J118" s="127"/>
      <c r="K118" s="127"/>
      <c r="L118" s="128"/>
      <c r="M118" s="31"/>
      <c r="N118" s="31"/>
      <c r="O118" s="31"/>
      <c r="P118" s="31"/>
      <c r="Q118" s="37"/>
      <c r="R118" s="31"/>
      <c r="S118" s="39"/>
      <c r="T118" s="32" t="s">
        <v>151</v>
      </c>
      <c r="U118" s="30">
        <v>5</v>
      </c>
      <c r="V118" s="31" t="s">
        <v>154</v>
      </c>
      <c r="W118" s="40"/>
    </row>
    <row r="119" spans="1:25" ht="30" customHeight="1">
      <c r="A119" s="72" t="s">
        <v>276</v>
      </c>
      <c r="B119" s="126" t="s">
        <v>153</v>
      </c>
      <c r="C119" s="127"/>
      <c r="D119" s="127"/>
      <c r="E119" s="127"/>
      <c r="F119" s="127"/>
      <c r="G119" s="127"/>
      <c r="H119" s="127"/>
      <c r="I119" s="127"/>
      <c r="J119" s="127"/>
      <c r="K119" s="127"/>
      <c r="L119" s="128"/>
      <c r="M119" s="31"/>
      <c r="N119" s="31"/>
      <c r="O119" s="31"/>
      <c r="P119" s="31"/>
      <c r="Q119" s="37"/>
      <c r="R119" s="31"/>
      <c r="S119" s="39"/>
      <c r="T119" s="32" t="s">
        <v>152</v>
      </c>
      <c r="U119" s="30">
        <v>10</v>
      </c>
      <c r="V119" s="31" t="s">
        <v>155</v>
      </c>
      <c r="W119" s="40"/>
    </row>
    <row r="120" spans="1:25" ht="30" customHeight="1">
      <c r="A120" s="72" t="s">
        <v>277</v>
      </c>
      <c r="B120" s="126" t="s">
        <v>165</v>
      </c>
      <c r="C120" s="127"/>
      <c r="D120" s="127"/>
      <c r="E120" s="127"/>
      <c r="F120" s="127"/>
      <c r="G120" s="127"/>
      <c r="H120" s="127"/>
      <c r="I120" s="127"/>
      <c r="J120" s="127"/>
      <c r="K120" s="127"/>
      <c r="L120" s="128"/>
      <c r="M120" s="31"/>
      <c r="N120" s="31"/>
      <c r="O120" s="31"/>
      <c r="P120" s="31"/>
      <c r="Q120" s="37"/>
      <c r="R120" s="31"/>
      <c r="S120" s="39"/>
      <c r="T120" s="32" t="s">
        <v>164</v>
      </c>
      <c r="U120" s="30">
        <v>15</v>
      </c>
      <c r="V120" s="31" t="s">
        <v>155</v>
      </c>
      <c r="W120" s="40"/>
    </row>
    <row r="122" spans="1:25" ht="53.25" customHeight="1">
      <c r="T122" s="34" t="s">
        <v>169</v>
      </c>
      <c r="U122" s="34" t="s">
        <v>173</v>
      </c>
      <c r="V122" s="32" t="s">
        <v>156</v>
      </c>
      <c r="W122" s="34" t="s">
        <v>171</v>
      </c>
      <c r="X122" s="34" t="s">
        <v>172</v>
      </c>
      <c r="Y122" s="22"/>
    </row>
    <row r="123" spans="1:25" ht="31.5">
      <c r="T123" s="30">
        <v>1</v>
      </c>
      <c r="U123" s="30">
        <f>U20+U28+U35+U40+U50+U65+U69+U73+U77+U83+U117+U118+U119</f>
        <v>46.2</v>
      </c>
      <c r="V123" s="25" t="s">
        <v>163</v>
      </c>
      <c r="W123" s="32">
        <v>1.2</v>
      </c>
      <c r="X123" s="30">
        <f>U123*W123</f>
        <v>55.440000000000005</v>
      </c>
      <c r="Y123" s="52"/>
    </row>
    <row r="124" spans="1:25" ht="47.25">
      <c r="T124" s="30">
        <v>2</v>
      </c>
      <c r="U124" s="30">
        <f>U20+U28+U35+U40+U50+U65+U69+U73+U78+U84+U117+U118+U119</f>
        <v>49.2</v>
      </c>
      <c r="V124" s="25" t="s">
        <v>168</v>
      </c>
      <c r="W124" s="32">
        <v>1.4</v>
      </c>
      <c r="X124" s="30">
        <f t="shared" ref="X124:X126" si="1">U124*W124</f>
        <v>68.88</v>
      </c>
      <c r="Y124" s="52"/>
    </row>
    <row r="125" spans="1:25" ht="78.75">
      <c r="T125" s="30">
        <v>3</v>
      </c>
      <c r="U125" s="30">
        <f>U20+U28+U30+U35+U43+U50+U65+U69+U73+U78+U84+U117+U118+U119</f>
        <v>55.2</v>
      </c>
      <c r="V125" s="25" t="s">
        <v>167</v>
      </c>
      <c r="W125" s="32">
        <v>1.5</v>
      </c>
      <c r="X125" s="30">
        <f t="shared" si="1"/>
        <v>82.800000000000011</v>
      </c>
      <c r="Y125" s="52"/>
    </row>
    <row r="126" spans="1:25" ht="63">
      <c r="T126" s="30">
        <v>4</v>
      </c>
      <c r="U126" s="30">
        <f>U24+U29+U35+U46+U50+U65+U69+U73+U79+U84+U117+U118+U119+U120</f>
        <v>86.2</v>
      </c>
      <c r="V126" s="25" t="s">
        <v>166</v>
      </c>
      <c r="W126" s="32">
        <v>2</v>
      </c>
      <c r="X126" s="30">
        <f t="shared" si="1"/>
        <v>172.4</v>
      </c>
      <c r="Y126" s="52"/>
    </row>
    <row r="128" spans="1:25" ht="15.75" customHeight="1">
      <c r="T128" s="136" t="s">
        <v>170</v>
      </c>
      <c r="U128" s="136"/>
      <c r="V128" s="136"/>
      <c r="W128" s="136"/>
      <c r="X128" s="136"/>
    </row>
    <row r="129" spans="20:24" ht="15.75" customHeight="1">
      <c r="T129" s="136"/>
      <c r="U129" s="136"/>
      <c r="V129" s="136"/>
      <c r="W129" s="136"/>
      <c r="X129" s="136"/>
    </row>
    <row r="130" spans="20:24" ht="15.75" customHeight="1">
      <c r="T130" s="136"/>
      <c r="U130" s="136"/>
      <c r="V130" s="136"/>
      <c r="W130" s="136"/>
      <c r="X130" s="136"/>
    </row>
    <row r="131" spans="20:24" ht="15.75" customHeight="1">
      <c r="T131" s="136"/>
      <c r="U131" s="136"/>
      <c r="V131" s="136"/>
      <c r="W131" s="136"/>
      <c r="X131" s="136"/>
    </row>
    <row r="132" spans="20:24" ht="15.75" customHeight="1">
      <c r="T132" s="136"/>
      <c r="U132" s="136"/>
      <c r="V132" s="136"/>
      <c r="W132" s="136"/>
      <c r="X132" s="136"/>
    </row>
    <row r="133" spans="20:24" ht="15.75" customHeight="1">
      <c r="T133" s="61"/>
      <c r="U133" s="61"/>
      <c r="V133" s="61"/>
      <c r="W133" s="61"/>
      <c r="X133" s="61"/>
    </row>
    <row r="134" spans="20:24" ht="15.75" customHeight="1">
      <c r="T134" s="61"/>
      <c r="U134" s="61"/>
      <c r="V134" s="61"/>
      <c r="W134" s="61"/>
      <c r="X134" s="61"/>
    </row>
  </sheetData>
  <mergeCells count="208">
    <mergeCell ref="O28:O29"/>
    <mergeCell ref="A51:A59"/>
    <mergeCell ref="N51:N59"/>
    <mergeCell ref="B59:J59"/>
    <mergeCell ref="A62:A63"/>
    <mergeCell ref="B63:L63"/>
    <mergeCell ref="N61:N63"/>
    <mergeCell ref="A78:A81"/>
    <mergeCell ref="N78:N81"/>
    <mergeCell ref="B81:L81"/>
    <mergeCell ref="B30:I30"/>
    <mergeCell ref="B31:I31"/>
    <mergeCell ref="B32:I32"/>
    <mergeCell ref="B35:L35"/>
    <mergeCell ref="B40:L40"/>
    <mergeCell ref="B41:L41"/>
    <mergeCell ref="B42:L42"/>
    <mergeCell ref="B43:L43"/>
    <mergeCell ref="B56:J56"/>
    <mergeCell ref="B36:L36"/>
    <mergeCell ref="B37:L37"/>
    <mergeCell ref="B55:J55"/>
    <mergeCell ref="B52:J52"/>
    <mergeCell ref="B53:J53"/>
    <mergeCell ref="B16:E16"/>
    <mergeCell ref="F16:L16"/>
    <mergeCell ref="A66:A67"/>
    <mergeCell ref="B67:L67"/>
    <mergeCell ref="N65:N67"/>
    <mergeCell ref="A70:A71"/>
    <mergeCell ref="N70:N71"/>
    <mergeCell ref="B71:L71"/>
    <mergeCell ref="A74:A75"/>
    <mergeCell ref="B75:K75"/>
    <mergeCell ref="N74:N75"/>
    <mergeCell ref="A47:A48"/>
    <mergeCell ref="B48:L48"/>
    <mergeCell ref="N47:N48"/>
    <mergeCell ref="E17:L17"/>
    <mergeCell ref="E18:L18"/>
    <mergeCell ref="A31:A33"/>
    <mergeCell ref="N31:N33"/>
    <mergeCell ref="B33:I33"/>
    <mergeCell ref="A36:A38"/>
    <mergeCell ref="B38:L38"/>
    <mergeCell ref="A41:A44"/>
    <mergeCell ref="B44:L44"/>
    <mergeCell ref="N41:N44"/>
    <mergeCell ref="B8:E8"/>
    <mergeCell ref="B9:E9"/>
    <mergeCell ref="B10:E10"/>
    <mergeCell ref="B11:E11"/>
    <mergeCell ref="B12:E12"/>
    <mergeCell ref="B13:E13"/>
    <mergeCell ref="B14:E14"/>
    <mergeCell ref="B15:E15"/>
    <mergeCell ref="F8:L8"/>
    <mergeCell ref="F9:L9"/>
    <mergeCell ref="F10:L10"/>
    <mergeCell ref="F11:L11"/>
    <mergeCell ref="F12:L12"/>
    <mergeCell ref="F13:L13"/>
    <mergeCell ref="F14:L14"/>
    <mergeCell ref="F15:L15"/>
    <mergeCell ref="B1:E1"/>
    <mergeCell ref="B2:E2"/>
    <mergeCell ref="B3:E3"/>
    <mergeCell ref="B4:E4"/>
    <mergeCell ref="B5:E5"/>
    <mergeCell ref="B6:E6"/>
    <mergeCell ref="B7:E7"/>
    <mergeCell ref="F2:L2"/>
    <mergeCell ref="F1:L1"/>
    <mergeCell ref="F3:L3"/>
    <mergeCell ref="F4:L4"/>
    <mergeCell ref="F5:L5"/>
    <mergeCell ref="F6:L6"/>
    <mergeCell ref="F7:L7"/>
    <mergeCell ref="B21:I21"/>
    <mergeCell ref="N21:N26"/>
    <mergeCell ref="B22:I22"/>
    <mergeCell ref="B23:I23"/>
    <mergeCell ref="B24:I24"/>
    <mergeCell ref="B25:I25"/>
    <mergeCell ref="B26:I26"/>
    <mergeCell ref="A19:L19"/>
    <mergeCell ref="A21:A26"/>
    <mergeCell ref="B20:I20"/>
    <mergeCell ref="B54:J54"/>
    <mergeCell ref="B65:L65"/>
    <mergeCell ref="B66:L66"/>
    <mergeCell ref="B62:L62"/>
    <mergeCell ref="V40:V42"/>
    <mergeCell ref="B73:K73"/>
    <mergeCell ref="B69:L69"/>
    <mergeCell ref="B70:L70"/>
    <mergeCell ref="B46:L46"/>
    <mergeCell ref="B47:L47"/>
    <mergeCell ref="B45:I45"/>
    <mergeCell ref="B50:J50"/>
    <mergeCell ref="B51:J51"/>
    <mergeCell ref="T73:T74"/>
    <mergeCell ref="U73:U74"/>
    <mergeCell ref="V73:V74"/>
    <mergeCell ref="U40:U42"/>
    <mergeCell ref="B57:J57"/>
    <mergeCell ref="B74:K74"/>
    <mergeCell ref="U43:U45"/>
    <mergeCell ref="V43:V45"/>
    <mergeCell ref="T28:T29"/>
    <mergeCell ref="T20:T23"/>
    <mergeCell ref="U20:U23"/>
    <mergeCell ref="V20:V23"/>
    <mergeCell ref="V24:V25"/>
    <mergeCell ref="U24:U25"/>
    <mergeCell ref="T24:T25"/>
    <mergeCell ref="T27:V27"/>
    <mergeCell ref="V35:V37"/>
    <mergeCell ref="U35:U37"/>
    <mergeCell ref="B29:L29"/>
    <mergeCell ref="U46:U47"/>
    <mergeCell ref="V46:V47"/>
    <mergeCell ref="T77:T80"/>
    <mergeCell ref="U79:U80"/>
    <mergeCell ref="V79:V80"/>
    <mergeCell ref="T65:T66"/>
    <mergeCell ref="T69:T70"/>
    <mergeCell ref="U69:U70"/>
    <mergeCell ref="U61:U62"/>
    <mergeCell ref="V61:V62"/>
    <mergeCell ref="V65:V66"/>
    <mergeCell ref="U65:U66"/>
    <mergeCell ref="V69:V70"/>
    <mergeCell ref="T50:T58"/>
    <mergeCell ref="U50:U58"/>
    <mergeCell ref="V50:V58"/>
    <mergeCell ref="T61:T62"/>
    <mergeCell ref="T40:T47"/>
    <mergeCell ref="B58:J58"/>
    <mergeCell ref="T30:T32"/>
    <mergeCell ref="V30:V32"/>
    <mergeCell ref="U30:U32"/>
    <mergeCell ref="T35:T37"/>
    <mergeCell ref="T128:X132"/>
    <mergeCell ref="B115:N115"/>
    <mergeCell ref="B93:J93"/>
    <mergeCell ref="B97:M97"/>
    <mergeCell ref="T116:V116"/>
    <mergeCell ref="T115:V115"/>
    <mergeCell ref="B117:L117"/>
    <mergeCell ref="B118:L118"/>
    <mergeCell ref="B119:L119"/>
    <mergeCell ref="B120:L120"/>
    <mergeCell ref="B116:L116"/>
    <mergeCell ref="B101:J101"/>
    <mergeCell ref="B113:J113"/>
    <mergeCell ref="B102:J102"/>
    <mergeCell ref="B103:J103"/>
    <mergeCell ref="B95:L95"/>
    <mergeCell ref="B94:L94"/>
    <mergeCell ref="B108:J108"/>
    <mergeCell ref="B109:J109"/>
    <mergeCell ref="B110:J110"/>
    <mergeCell ref="B111:J111"/>
    <mergeCell ref="B112:J112"/>
    <mergeCell ref="N95:N96"/>
    <mergeCell ref="B96:L96"/>
    <mergeCell ref="A99:A114"/>
    <mergeCell ref="B114:J114"/>
    <mergeCell ref="N100:N114"/>
    <mergeCell ref="T98:T114"/>
    <mergeCell ref="A95:A96"/>
    <mergeCell ref="A84:A86"/>
    <mergeCell ref="A89:A92"/>
    <mergeCell ref="U84:U85"/>
    <mergeCell ref="B79:L79"/>
    <mergeCell ref="B80:L80"/>
    <mergeCell ref="B83:L83"/>
    <mergeCell ref="B84:L84"/>
    <mergeCell ref="B85:L85"/>
    <mergeCell ref="B89:L89"/>
    <mergeCell ref="T83:T85"/>
    <mergeCell ref="B88:L88"/>
    <mergeCell ref="T88:T91"/>
    <mergeCell ref="U88:U91"/>
    <mergeCell ref="U98:U114"/>
    <mergeCell ref="V98:V114"/>
    <mergeCell ref="V88:V91"/>
    <mergeCell ref="B61:L61"/>
    <mergeCell ref="T94:T95"/>
    <mergeCell ref="U94:U95"/>
    <mergeCell ref="V94:V95"/>
    <mergeCell ref="B90:L90"/>
    <mergeCell ref="B91:L91"/>
    <mergeCell ref="B98:J98"/>
    <mergeCell ref="B100:J100"/>
    <mergeCell ref="B104:J104"/>
    <mergeCell ref="B105:J105"/>
    <mergeCell ref="B106:J106"/>
    <mergeCell ref="B107:J107"/>
    <mergeCell ref="B92:L92"/>
    <mergeCell ref="B99:J99"/>
    <mergeCell ref="B77:L77"/>
    <mergeCell ref="B78:L78"/>
    <mergeCell ref="N84:N86"/>
    <mergeCell ref="B86:L86"/>
    <mergeCell ref="N89:N92"/>
    <mergeCell ref="V84:V85"/>
  </mergeCells>
  <dataValidations count="15">
    <dataValidation type="list" allowBlank="1" showInputMessage="1" showErrorMessage="1" sqref="M2">
      <formula1>'Разд Trietex'!M21:M26</formula1>
    </dataValidation>
    <dataValidation type="list" allowBlank="1" showInputMessage="1" showErrorMessage="1" sqref="M15">
      <formula1>'Разд Trietex'!M95:M96</formula1>
    </dataValidation>
    <dataValidation type="list" allowBlank="1" showInputMessage="1" showErrorMessage="1" sqref="M3">
      <formula1>'Разд Trietex'!M31:M33</formula1>
    </dataValidation>
    <dataValidation type="list" allowBlank="1" showInputMessage="1" showErrorMessage="1" sqref="M4">
      <formula1>'Разд Trietex'!M36:M38</formula1>
    </dataValidation>
    <dataValidation type="list" allowBlank="1" showInputMessage="1" showErrorMessage="1" sqref="M5">
      <formula1>'Разд Trietex'!M41:M44</formula1>
    </dataValidation>
    <dataValidation type="list" allowBlank="1" showInputMessage="1" showErrorMessage="1" sqref="M6">
      <formula1>'Разд Trietex'!M47:M48</formula1>
    </dataValidation>
    <dataValidation type="list" allowBlank="1" showInputMessage="1" showErrorMessage="1" sqref="M7">
      <formula1>'Разд Trietex'!M51:M59</formula1>
    </dataValidation>
    <dataValidation type="list" allowBlank="1" showInputMessage="1" showErrorMessage="1" sqref="M8">
      <formula1>'Разд Trietex'!M62:M63</formula1>
    </dataValidation>
    <dataValidation type="list" allowBlank="1" showInputMessage="1" showErrorMessage="1" sqref="M9">
      <formula1>'Разд Trietex'!M66:M67</formula1>
    </dataValidation>
    <dataValidation type="list" allowBlank="1" showInputMessage="1" showErrorMessage="1" sqref="M10">
      <formula1>'Разд Trietex'!M70:M71</formula1>
    </dataValidation>
    <dataValidation type="list" allowBlank="1" showInputMessage="1" showErrorMessage="1" sqref="M11">
      <formula1>'Разд Trietex'!M74:M75</formula1>
    </dataValidation>
    <dataValidation type="list" allowBlank="1" showInputMessage="1" showErrorMessage="1" sqref="M12">
      <formula1>'Разд Trietex'!M78:M81</formula1>
    </dataValidation>
    <dataValidation type="list" allowBlank="1" showInputMessage="1" showErrorMessage="1" sqref="M13">
      <formula1>'Разд Trietex'!M84:M86</formula1>
    </dataValidation>
    <dataValidation type="list" allowBlank="1" showInputMessage="1" showErrorMessage="1" sqref="M14">
      <formula1>'Разд Trietex'!M89:M92</formula1>
    </dataValidation>
    <dataValidation type="list" allowBlank="1" showInputMessage="1" showErrorMessage="1" sqref="M16">
      <formula1>'Разд Trietex'!M99:M112</formula1>
    </dataValidation>
  </dataValidations>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Таблица тайминг</vt:lpstr>
      <vt:lpstr>Лист наборки</vt:lpstr>
      <vt:lpstr>Разд Trietex</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Ко</dc:creator>
  <cp:lastModifiedBy>Aleksey19842025@outlook.com</cp:lastModifiedBy>
  <cp:lastPrinted>2025-11-14T14:14:15Z</cp:lastPrinted>
  <dcterms:created xsi:type="dcterms:W3CDTF">2015-06-05T18:19:34Z</dcterms:created>
  <dcterms:modified xsi:type="dcterms:W3CDTF">2025-12-01T14:54:44Z</dcterms:modified>
</cp:coreProperties>
</file>