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885" windowHeight="11640" tabRatio="716" activeTab="1"/>
  </bookViews>
  <sheets>
    <sheet name="бюджет Корден" sheetId="1" r:id="rId1"/>
    <sheet name="бюджет" sheetId="2" r:id="rId2"/>
    <sheet name="инвестиционный баланс" sheetId="3" r:id="rId3"/>
    <sheet name="суммы займов к договору" sheetId="4" r:id="rId4"/>
    <sheet name="налоги" sheetId="5" r:id="rId5"/>
    <sheet name="Коммунальные платежи" sheetId="6" r:id="rId6"/>
    <sheet name="расходы текущие" sheetId="7" r:id="rId7"/>
    <sheet name="зп" sheetId="8" r:id="rId8"/>
    <sheet name="прочие инв.расходы" sheetId="9" r:id="rId9"/>
  </sheets>
  <definedNames/>
  <calcPr fullCalcOnLoad="1" refMode="R1C1"/>
</workbook>
</file>

<file path=xl/comments2.xml><?xml version="1.0" encoding="utf-8"?>
<comments xmlns="http://schemas.openxmlformats.org/spreadsheetml/2006/main">
  <authors>
    <author>Наталья</author>
  </authors>
  <commentList>
    <comment ref="F44" authorId="0">
      <text>
        <r>
          <rPr>
            <b/>
            <sz val="9"/>
            <rFont val="Tahoma"/>
            <family val="0"/>
          </rPr>
          <t>Юлия:</t>
        </r>
        <r>
          <rPr>
            <sz val="9"/>
            <rFont val="Tahoma"/>
            <family val="0"/>
          </rPr>
          <t xml:space="preserve">
80000 выдали в июне</t>
        </r>
      </text>
    </comment>
    <comment ref="E44" authorId="0">
      <text>
        <r>
          <rPr>
            <b/>
            <sz val="9"/>
            <rFont val="Tahoma"/>
            <family val="0"/>
          </rPr>
          <t xml:space="preserve">Юлия: по  тетради выдали 157000
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Наталья</author>
  </authors>
  <commentList>
    <comment ref="B12" authorId="0">
      <text>
        <r>
          <rPr>
            <b/>
            <sz val="9"/>
            <rFont val="Tahoma"/>
            <family val="2"/>
          </rPr>
          <t>Наталья:</t>
        </r>
        <r>
          <rPr>
            <sz val="9"/>
            <rFont val="Tahoma"/>
            <family val="2"/>
          </rPr>
          <t xml:space="preserve">
постельное, матрац
</t>
        </r>
      </text>
    </comment>
    <comment ref="D9" authorId="0">
      <text>
        <r>
          <rPr>
            <b/>
            <sz val="9"/>
            <rFont val="Tahoma"/>
            <family val="2"/>
          </rPr>
          <t>Наталья:</t>
        </r>
        <r>
          <rPr>
            <sz val="9"/>
            <rFont val="Tahoma"/>
            <family val="2"/>
          </rPr>
          <t xml:space="preserve">
водоочистка в подвале Ферросплавная 76</t>
        </r>
      </text>
    </comment>
    <comment ref="E12" authorId="0">
      <text>
        <r>
          <rPr>
            <b/>
            <sz val="9"/>
            <rFont val="Tahoma"/>
            <family val="2"/>
          </rPr>
          <t>Наталья:</t>
        </r>
        <r>
          <rPr>
            <sz val="9"/>
            <rFont val="Tahoma"/>
            <family val="2"/>
          </rPr>
          <t xml:space="preserve">
мебель, пошив штор,тв, стир.машинка
</t>
        </r>
      </text>
    </comment>
    <comment ref="E13" authorId="0">
      <text>
        <r>
          <rPr>
            <b/>
            <sz val="9"/>
            <rFont val="Tahoma"/>
            <family val="2"/>
          </rPr>
          <t>Наталья:</t>
        </r>
        <r>
          <rPr>
            <sz val="9"/>
            <rFont val="Tahoma"/>
            <family val="2"/>
          </rPr>
          <t xml:space="preserve">
ЮжУралБТИ
</t>
        </r>
      </text>
    </comment>
  </commentList>
</comments>
</file>

<file path=xl/sharedStrings.xml><?xml version="1.0" encoding="utf-8"?>
<sst xmlns="http://schemas.openxmlformats.org/spreadsheetml/2006/main" count="341" uniqueCount="197">
  <si>
    <t>Доходы (1)</t>
  </si>
  <si>
    <t>1 квартал</t>
  </si>
  <si>
    <t>2 квартал</t>
  </si>
  <si>
    <t>3 квартал</t>
  </si>
  <si>
    <t>4 квартал</t>
  </si>
  <si>
    <t>Итого</t>
  </si>
  <si>
    <t>Наименование статьи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</si>
  <si>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</si>
  <si>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</si>
  <si>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</si>
  <si>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</si>
  <si>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</si>
  <si>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</si>
  <si>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</si>
  <si>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</si>
  <si>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</si>
  <si>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</si>
  <si>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</si>
  <si>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</si>
  <si>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Расходы (2)</t>
  </si>
  <si>
    <t>ФЗП</t>
  </si>
  <si>
    <t>Налоги</t>
  </si>
  <si>
    <t>Административные расходы</t>
  </si>
  <si>
    <t>Баланс (1 — 2)</t>
  </si>
  <si>
    <t>Всего</t>
  </si>
  <si>
    <t>Инвестиционный баланс</t>
  </si>
  <si>
    <t>Ферросплавная,76</t>
  </si>
  <si>
    <t>Самойлов В.Л.</t>
  </si>
  <si>
    <t>Взносы учредителя</t>
  </si>
  <si>
    <t>Назначение взноса/платежа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</si>
  <si>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</si>
  <si>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</si>
  <si>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</si>
  <si>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</si>
  <si>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</si>
  <si>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</si>
  <si>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</si>
  <si>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</si>
  <si>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</si>
  <si>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</si>
  <si>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</si>
  <si>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</si>
  <si>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Гостиница</t>
  </si>
  <si>
    <t>в том числе (расход по факту):</t>
  </si>
  <si>
    <t>IP-видеонаблюдение (оборудование)</t>
  </si>
  <si>
    <t>Ремонтные работы в помещениях</t>
  </si>
  <si>
    <t>Хозяйственный инвентарь</t>
  </si>
  <si>
    <t>Общежитие</t>
  </si>
  <si>
    <t>материал и оборудование (в т.ч.освещение)</t>
  </si>
  <si>
    <t>Монтаж IP-видеонаблюдения</t>
  </si>
  <si>
    <t>Офис</t>
  </si>
  <si>
    <t>ремонтные и монтажные работы</t>
  </si>
  <si>
    <t>мебель</t>
  </si>
  <si>
    <t>Серверы, шкафы, компьютеры</t>
  </si>
  <si>
    <t>Места общего назначения</t>
  </si>
  <si>
    <t>крыша материал</t>
  </si>
  <si>
    <t>подвал материал</t>
  </si>
  <si>
    <t>крыша работы</t>
  </si>
  <si>
    <t>подвал работы</t>
  </si>
  <si>
    <t>инструмент и инвентарь</t>
  </si>
  <si>
    <t>Котельная</t>
  </si>
  <si>
    <t>оборудование газовой котельной</t>
  </si>
  <si>
    <t>Магазин</t>
  </si>
  <si>
    <t>оборудование и мебель</t>
  </si>
  <si>
    <t>материалы и работы</t>
  </si>
  <si>
    <t>Общий баланс по инвестициям</t>
  </si>
  <si>
    <t>Прочие расходы:</t>
  </si>
  <si>
    <t>Кругленькое</t>
  </si>
  <si>
    <t>Корден</t>
  </si>
  <si>
    <t>прочее</t>
  </si>
  <si>
    <t>Лотос</t>
  </si>
  <si>
    <t>Итого:</t>
  </si>
  <si>
    <t>Остаток/перерасход инвестиций</t>
  </si>
  <si>
    <t>Вх.остаток</t>
  </si>
  <si>
    <t>касса</t>
  </si>
  <si>
    <t>Исх.остаток</t>
  </si>
  <si>
    <t>Общий остаток (касса и р/с)</t>
  </si>
  <si>
    <t>Выручка от продажи</t>
  </si>
  <si>
    <t>Связь</t>
  </si>
  <si>
    <t>Реклама</t>
  </si>
  <si>
    <t>Бюджет Корден</t>
  </si>
  <si>
    <t>Бытовая техника, мебель</t>
  </si>
  <si>
    <t>Материалы и оборудование (в т.ч. Освещение)</t>
  </si>
  <si>
    <t>доставка</t>
  </si>
  <si>
    <t>агентское вознограждение</t>
  </si>
  <si>
    <t>КФЕ</t>
  </si>
  <si>
    <t>ИП Самойлова</t>
  </si>
  <si>
    <t>Комнаты в общежитии*</t>
  </si>
  <si>
    <t>Бар</t>
  </si>
  <si>
    <t>Автостоянка</t>
  </si>
  <si>
    <t>Офисные помещения</t>
  </si>
  <si>
    <t>Риелторский сбор</t>
  </si>
  <si>
    <t>Пеня</t>
  </si>
  <si>
    <t>Мебель</t>
  </si>
  <si>
    <t>Интернет</t>
  </si>
  <si>
    <t>Прачка</t>
  </si>
  <si>
    <t>Электричество</t>
  </si>
  <si>
    <t>Водоснабжение</t>
  </si>
  <si>
    <t>Связь (интернет и телефон)</t>
  </si>
  <si>
    <t>Хозяйственные расходы</t>
  </si>
  <si>
    <t>Коммерческие расходы</t>
  </si>
  <si>
    <t>2013 год</t>
  </si>
  <si>
    <t>монтаж газовой котельной (работы), проекты</t>
  </si>
  <si>
    <t>программное обеспечение</t>
  </si>
  <si>
    <t>скважина (материал и работы)</t>
  </si>
  <si>
    <t>ремонтные работы</t>
  </si>
  <si>
    <t>IP-видеонаблюдение</t>
  </si>
  <si>
    <t>р/с</t>
  </si>
  <si>
    <t>Газ</t>
  </si>
  <si>
    <t>Самойлов В.Л.(в т.ч. возврат займа)</t>
  </si>
  <si>
    <t>Уралрегионспецстрой</t>
  </si>
  <si>
    <t>Инвестиции</t>
  </si>
  <si>
    <t>Расходы прочих организаций</t>
  </si>
  <si>
    <t>Валовая прибыль от гостиничного комплекса за апрель 2013</t>
  </si>
  <si>
    <t>Остаток от инвестиций за апрель 2013</t>
  </si>
  <si>
    <t>Остаток денежных средств на 01.04.13 (входящий)</t>
  </si>
  <si>
    <t>Остаток денежных средств на 30.04.13 по группе (касса+р/с)</t>
  </si>
  <si>
    <t>Остаток денежных средств на 30.04.13 по ООО Корден</t>
  </si>
  <si>
    <t>ИТОГИ ЗА апрель 2013 (утвержденный)</t>
  </si>
  <si>
    <t>возврат займа от Лотоса</t>
  </si>
  <si>
    <t>Гостиничные номера наличные</t>
  </si>
  <si>
    <t xml:space="preserve">    терминал</t>
  </si>
  <si>
    <t xml:space="preserve">    по договорам с юр. Лицами</t>
  </si>
  <si>
    <t>Затраты учредителей</t>
  </si>
  <si>
    <t>Выдали</t>
  </si>
  <si>
    <t xml:space="preserve">ЗАЙМЫ К ВОЗВРАТУ </t>
  </si>
  <si>
    <t>ПАРУС</t>
  </si>
  <si>
    <t>ЛОТОС</t>
  </si>
  <si>
    <t>КОРДЕН</t>
  </si>
  <si>
    <t>Всего:</t>
  </si>
  <si>
    <t>Компания</t>
  </si>
  <si>
    <t>Дата</t>
  </si>
  <si>
    <t>Сумма</t>
  </si>
  <si>
    <t>Организация</t>
  </si>
  <si>
    <t>Наименование налога</t>
  </si>
  <si>
    <t>ООО "КФР"</t>
  </si>
  <si>
    <t>ООО "Парус"</t>
  </si>
  <si>
    <t>Общая сумма налогов:</t>
  </si>
  <si>
    <t>Э/энергия</t>
  </si>
  <si>
    <t xml:space="preserve">Дата </t>
  </si>
  <si>
    <t>ООО Парус</t>
  </si>
  <si>
    <t>Водоснобжение</t>
  </si>
  <si>
    <t>Связь, интернет</t>
  </si>
  <si>
    <t>ООО КФР</t>
  </si>
  <si>
    <t>Общая сумма платежей</t>
  </si>
  <si>
    <t>Коммерческие</t>
  </si>
  <si>
    <t>Административные</t>
  </si>
  <si>
    <t>Хозяйственные</t>
  </si>
  <si>
    <t>сумма</t>
  </si>
  <si>
    <t>ФИО</t>
  </si>
  <si>
    <t>Регистрационные услуги</t>
  </si>
  <si>
    <t>дата</t>
  </si>
  <si>
    <t>наименование</t>
  </si>
  <si>
    <t>алименты (Самойлов А.)</t>
  </si>
  <si>
    <t>лечинки для ключей</t>
  </si>
  <si>
    <t>за перевозку мебели</t>
  </si>
  <si>
    <t>чай,сахар сливки</t>
  </si>
  <si>
    <t>тетрадь</t>
  </si>
  <si>
    <t>матрас, коврик</t>
  </si>
  <si>
    <t>кофеты, печенье, набор посуды,фисташки.</t>
  </si>
  <si>
    <t>полотенца, мыло, бумага, порошок, моющие средства.</t>
  </si>
  <si>
    <t>ауд.услуги(январь, апрель 1/8, май) (из расчета 57000 в месяц)</t>
  </si>
  <si>
    <t>рекламные</t>
  </si>
  <si>
    <t xml:space="preserve">нот.услуги </t>
  </si>
  <si>
    <t>возвраты за гостиничные номера</t>
  </si>
  <si>
    <t>поставщики(для бара, пиво, водка, чипсы, сигареты, кока-кола, шоколад, рыба)</t>
  </si>
  <si>
    <t>за кухню Кораблёв</t>
  </si>
  <si>
    <t>охрана</t>
  </si>
  <si>
    <t>ГСМ</t>
  </si>
  <si>
    <t>БСО</t>
  </si>
  <si>
    <t>Сот. связь</t>
  </si>
  <si>
    <t>госпишлина за удостоверение</t>
  </si>
  <si>
    <t>з/п налоги апрель 2013г.</t>
  </si>
  <si>
    <t>за апрель, май 2013 г.</t>
  </si>
  <si>
    <t>за апрель 2013</t>
  </si>
  <si>
    <t>за апрель 2013 г.</t>
  </si>
  <si>
    <t>за март 2013г</t>
  </si>
  <si>
    <t>телефон 8-800 апрель</t>
  </si>
  <si>
    <t>связь апрель</t>
  </si>
  <si>
    <t>за телефон, интернет апрель, май 2013г.</t>
  </si>
  <si>
    <t>за телефон апрель 2013 г</t>
  </si>
  <si>
    <t>аванс Семеновых</t>
  </si>
  <si>
    <t>з/пл Бухарин, Темникова, Ожигинова, Семеновых</t>
  </si>
  <si>
    <t>расчет Клефа май</t>
  </si>
  <si>
    <t>расчет Ожиганова</t>
  </si>
  <si>
    <t>зп Чезганова, Черняк, Потапова, Федорова, Иссомов, Чернецова, Волочай, Созыкина</t>
  </si>
  <si>
    <t>зп Шадрин, першукова, Жданова, Новиков</t>
  </si>
  <si>
    <t>зп Новиков</t>
  </si>
  <si>
    <t>аванс Темникова</t>
  </si>
  <si>
    <t>аванс Бухарин, Семеновых, Темникова, Шадрин, Волочай, Долинина, Созыкина</t>
  </si>
  <si>
    <t>аванс Потапова, Нетисанов</t>
  </si>
  <si>
    <t>аванс Федорова, Чернецова, Шаметова, Жданов</t>
  </si>
  <si>
    <t>зп Темникова, Семеновых</t>
  </si>
  <si>
    <t xml:space="preserve">кредит (Епашников) </t>
  </si>
  <si>
    <t>Бонус менеджерам</t>
  </si>
  <si>
    <t>Бюджет гостиничного комплекса «____________»</t>
  </si>
  <si>
    <t>Челябинск, ул. ____________________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</si>
</sst>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&quot;р.&quot;"/>
    <numFmt numFmtId="166" formatCode="#,##0.00&quot;р.&quot;"/>
  </numFmts>
  <fonts count="66">
    <font>
      <sz val="1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b/>
      <u val="single"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9"/>
      <name val="Arial"/>
      <family val="2"/>
    </font>
    <font>
      <sz val="10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12"/>
      <color indexed="62"/>
      <name val="Arial"/>
      <family val="2"/>
    </font>
    <font>
      <sz val="10"/>
      <name val="Bookman Old Style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3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3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9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8" fillId="34" borderId="10" xfId="0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" fontId="0" fillId="0" borderId="10" xfId="0" applyNumberFormat="1" applyFont="1" applyBorder="1" applyAlignment="1">
      <alignment wrapText="1"/>
    </xf>
    <xf numFmtId="3" fontId="8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12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/>
    </xf>
    <xf numFmtId="4" fontId="8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0" fontId="14" fillId="0" borderId="0" xfId="0" applyFont="1" applyFill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3" fontId="18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3" fontId="0" fillId="0" borderId="0" xfId="0" applyNumberFormat="1" applyAlignment="1">
      <alignment/>
    </xf>
    <xf numFmtId="0" fontId="1" fillId="0" borderId="0" xfId="52" applyFont="1">
      <alignment/>
      <protection/>
    </xf>
    <xf numFmtId="0" fontId="0" fillId="0" borderId="0" xfId="52">
      <alignment/>
      <protection/>
    </xf>
    <xf numFmtId="0" fontId="2" fillId="0" borderId="0" xfId="52" applyFont="1">
      <alignment/>
      <protection/>
    </xf>
    <xf numFmtId="3" fontId="8" fillId="0" borderId="10" xfId="52" applyNumberFormat="1" applyFont="1" applyBorder="1">
      <alignment/>
      <protection/>
    </xf>
    <xf numFmtId="3" fontId="0" fillId="0" borderId="10" xfId="52" applyNumberFormat="1" applyBorder="1">
      <alignment/>
      <protection/>
    </xf>
    <xf numFmtId="0" fontId="3" fillId="0" borderId="10" xfId="52" applyFont="1" applyBorder="1">
      <alignment/>
      <protection/>
    </xf>
    <xf numFmtId="0" fontId="0" fillId="0" borderId="10" xfId="52" applyFont="1" applyBorder="1">
      <alignment/>
      <protection/>
    </xf>
    <xf numFmtId="0" fontId="5" fillId="0" borderId="10" xfId="52" applyFont="1" applyBorder="1">
      <alignment/>
      <protection/>
    </xf>
    <xf numFmtId="0" fontId="6" fillId="0" borderId="10" xfId="52" applyFont="1" applyBorder="1">
      <alignment/>
      <protection/>
    </xf>
    <xf numFmtId="3" fontId="0" fillId="0" borderId="10" xfId="52" applyNumberFormat="1" applyFont="1" applyBorder="1">
      <alignment/>
      <protection/>
    </xf>
    <xf numFmtId="164" fontId="0" fillId="0" borderId="10" xfId="52" applyNumberFormat="1" applyBorder="1">
      <alignment/>
      <protection/>
    </xf>
    <xf numFmtId="3" fontId="0" fillId="0" borderId="10" xfId="52" applyNumberFormat="1" applyFont="1" applyBorder="1">
      <alignment/>
      <protection/>
    </xf>
    <xf numFmtId="3" fontId="0" fillId="35" borderId="10" xfId="52" applyNumberFormat="1" applyFont="1" applyFill="1" applyBorder="1">
      <alignment/>
      <protection/>
    </xf>
    <xf numFmtId="0" fontId="7" fillId="0" borderId="10" xfId="52" applyFont="1" applyBorder="1">
      <alignment/>
      <protection/>
    </xf>
    <xf numFmtId="3" fontId="8" fillId="0" borderId="10" xfId="52" applyNumberFormat="1" applyFont="1" applyBorder="1">
      <alignment/>
      <protection/>
    </xf>
    <xf numFmtId="3" fontId="17" fillId="0" borderId="10" xfId="52" applyNumberFormat="1" applyFont="1" applyBorder="1">
      <alignment/>
      <protection/>
    </xf>
    <xf numFmtId="0" fontId="7" fillId="0" borderId="0" xfId="52" applyFont="1" applyBorder="1">
      <alignment/>
      <protection/>
    </xf>
    <xf numFmtId="0" fontId="0" fillId="0" borderId="0" xfId="52" applyFont="1" applyBorder="1">
      <alignment/>
      <protection/>
    </xf>
    <xf numFmtId="0" fontId="0" fillId="0" borderId="0" xfId="52" applyFont="1">
      <alignment/>
      <protection/>
    </xf>
    <xf numFmtId="3" fontId="0" fillId="0" borderId="10" xfId="52" applyNumberFormat="1" applyBorder="1" applyAlignment="1">
      <alignment/>
      <protection/>
    </xf>
    <xf numFmtId="0" fontId="1" fillId="0" borderId="10" xfId="52" applyFont="1" applyBorder="1">
      <alignment/>
      <protection/>
    </xf>
    <xf numFmtId="3" fontId="0" fillId="0" borderId="10" xfId="52" applyNumberFormat="1" applyFont="1" applyBorder="1" applyAlignment="1">
      <alignment vertical="center"/>
      <protection/>
    </xf>
    <xf numFmtId="3" fontId="0" fillId="35" borderId="10" xfId="0" applyNumberFormat="1" applyFill="1" applyBorder="1" applyAlignment="1">
      <alignment/>
    </xf>
    <xf numFmtId="3" fontId="0" fillId="35" borderId="10" xfId="52" applyNumberFormat="1" applyFont="1" applyFill="1" applyBorder="1">
      <alignment/>
      <protection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3" fontId="0" fillId="0" borderId="0" xfId="0" applyNumberFormat="1" applyBorder="1" applyAlignment="1">
      <alignment/>
    </xf>
    <xf numFmtId="3" fontId="7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3" fontId="8" fillId="33" borderId="10" xfId="0" applyNumberFormat="1" applyFont="1" applyFill="1" applyBorder="1" applyAlignment="1">
      <alignment/>
    </xf>
    <xf numFmtId="3" fontId="8" fillId="36" borderId="10" xfId="0" applyNumberFormat="1" applyFont="1" applyFill="1" applyBorder="1" applyAlignment="1">
      <alignment/>
    </xf>
    <xf numFmtId="3" fontId="25" fillId="36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6" fillId="0" borderId="10" xfId="52" applyFont="1" applyFill="1" applyBorder="1">
      <alignment/>
      <protection/>
    </xf>
    <xf numFmtId="0" fontId="26" fillId="0" borderId="10" xfId="0" applyFont="1" applyBorder="1" applyAlignment="1">
      <alignment/>
    </xf>
    <xf numFmtId="0" fontId="4" fillId="0" borderId="10" xfId="52" applyFont="1" applyBorder="1">
      <alignment/>
      <protection/>
    </xf>
    <xf numFmtId="4" fontId="11" fillId="0" borderId="10" xfId="0" applyNumberFormat="1" applyFont="1" applyBorder="1" applyAlignment="1">
      <alignment vertical="center"/>
    </xf>
    <xf numFmtId="0" fontId="0" fillId="0" borderId="10" xfId="52" applyFont="1" applyBorder="1">
      <alignment/>
      <protection/>
    </xf>
    <xf numFmtId="3" fontId="8" fillId="35" borderId="10" xfId="52" applyNumberFormat="1" applyFont="1" applyFill="1" applyBorder="1">
      <alignment/>
      <protection/>
    </xf>
    <xf numFmtId="0" fontId="0" fillId="35" borderId="0" xfId="52" applyFont="1" applyFill="1" applyBorder="1">
      <alignment/>
      <protection/>
    </xf>
    <xf numFmtId="0" fontId="6" fillId="35" borderId="10" xfId="52" applyFont="1" applyFill="1" applyBorder="1">
      <alignment/>
      <protection/>
    </xf>
    <xf numFmtId="3" fontId="0" fillId="0" borderId="0" xfId="52" applyNumberFormat="1">
      <alignment/>
      <protection/>
    </xf>
    <xf numFmtId="3" fontId="0" fillId="0" borderId="10" xfId="53" applyNumberFormat="1" applyFont="1" applyBorder="1">
      <alignment/>
      <protection/>
    </xf>
    <xf numFmtId="0" fontId="21" fillId="0" borderId="0" xfId="52" applyFont="1" applyBorder="1">
      <alignment/>
      <protection/>
    </xf>
    <xf numFmtId="3" fontId="8" fillId="0" borderId="0" xfId="52" applyNumberFormat="1" applyFont="1" applyBorder="1">
      <alignment/>
      <protection/>
    </xf>
    <xf numFmtId="3" fontId="64" fillId="0" borderId="10" xfId="0" applyNumberFormat="1" applyFont="1" applyBorder="1" applyAlignment="1">
      <alignment/>
    </xf>
    <xf numFmtId="0" fontId="0" fillId="0" borderId="10" xfId="52" applyBorder="1">
      <alignment/>
      <protection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wrapText="1"/>
    </xf>
    <xf numFmtId="4" fontId="8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" fontId="0" fillId="0" borderId="10" xfId="0" applyNumberFormat="1" applyBorder="1" applyAlignment="1">
      <alignment/>
    </xf>
    <xf numFmtId="0" fontId="5" fillId="0" borderId="0" xfId="0" applyFont="1" applyAlignment="1">
      <alignment horizontal="left" wrapText="1"/>
    </xf>
    <xf numFmtId="4" fontId="8" fillId="0" borderId="0" xfId="0" applyNumberFormat="1" applyFont="1" applyAlignment="1">
      <alignment/>
    </xf>
    <xf numFmtId="0" fontId="0" fillId="37" borderId="10" xfId="0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" fontId="8" fillId="0" borderId="16" xfId="0" applyNumberFormat="1" applyFont="1" applyBorder="1" applyAlignment="1">
      <alignment/>
    </xf>
    <xf numFmtId="0" fontId="0" fillId="8" borderId="10" xfId="0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0" borderId="10" xfId="0" applyBorder="1" applyAlignment="1">
      <alignment horizontal="left" wrapText="1"/>
    </xf>
    <xf numFmtId="4" fontId="5" fillId="0" borderId="10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166" fontId="27" fillId="0" borderId="17" xfId="0" applyNumberFormat="1" applyFont="1" applyBorder="1" applyAlignment="1">
      <alignment horizontal="center"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8" fillId="0" borderId="19" xfId="0" applyNumberFormat="1" applyFont="1" applyBorder="1" applyAlignment="1">
      <alignment/>
    </xf>
    <xf numFmtId="166" fontId="27" fillId="0" borderId="11" xfId="0" applyNumberFormat="1" applyFont="1" applyBorder="1" applyAlignment="1">
      <alignment horizontal="center"/>
    </xf>
    <xf numFmtId="0" fontId="27" fillId="0" borderId="12" xfId="0" applyFont="1" applyBorder="1" applyAlignment="1">
      <alignment wrapText="1" shrinkToFit="1"/>
    </xf>
    <xf numFmtId="0" fontId="27" fillId="0" borderId="20" xfId="0" applyFont="1" applyBorder="1" applyAlignment="1">
      <alignment/>
    </xf>
    <xf numFmtId="0" fontId="27" fillId="0" borderId="21" xfId="0" applyFont="1" applyBorder="1" applyAlignment="1">
      <alignment/>
    </xf>
    <xf numFmtId="0" fontId="0" fillId="0" borderId="22" xfId="0" applyBorder="1" applyAlignment="1">
      <alignment/>
    </xf>
    <xf numFmtId="3" fontId="0" fillId="0" borderId="23" xfId="52" applyNumberFormat="1" applyBorder="1">
      <alignment/>
      <protection/>
    </xf>
    <xf numFmtId="0" fontId="0" fillId="0" borderId="23" xfId="52" applyBorder="1">
      <alignment/>
      <protection/>
    </xf>
    <xf numFmtId="3" fontId="28" fillId="0" borderId="24" xfId="52" applyNumberFormat="1" applyFont="1" applyBorder="1">
      <alignment/>
      <protection/>
    </xf>
    <xf numFmtId="0" fontId="10" fillId="0" borderId="10" xfId="52" applyFont="1" applyBorder="1">
      <alignment/>
      <protection/>
    </xf>
    <xf numFmtId="0" fontId="1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52" applyFont="1" applyBorder="1">
      <alignment/>
      <protection/>
    </xf>
    <xf numFmtId="0" fontId="4" fillId="35" borderId="10" xfId="52" applyFont="1" applyFill="1" applyBorder="1">
      <alignment/>
      <protection/>
    </xf>
    <xf numFmtId="3" fontId="0" fillId="0" borderId="20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4" fillId="0" borderId="20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0" fillId="37" borderId="26" xfId="0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0" fontId="0" fillId="39" borderId="30" xfId="0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0" fillId="40" borderId="27" xfId="0" applyFill="1" applyBorder="1" applyAlignment="1">
      <alignment horizontal="center"/>
    </xf>
    <xf numFmtId="0" fontId="0" fillId="40" borderId="28" xfId="0" applyFill="1" applyBorder="1" applyAlignment="1">
      <alignment horizontal="center"/>
    </xf>
    <xf numFmtId="0" fontId="0" fillId="40" borderId="29" xfId="0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_Лист1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zoomScale="95" zoomScaleNormal="95" workbookViewId="0" topLeftCell="A1">
      <selection activeCell="D40" sqref="D40"/>
    </sheetView>
  </sheetViews>
  <sheetFormatPr defaultColWidth="11.7109375" defaultRowHeight="12.75"/>
  <cols>
    <col min="1" max="1" width="26.140625" style="0" customWidth="1"/>
    <col min="2" max="12" width="11.57421875" style="0" customWidth="1"/>
    <col min="13" max="13" width="12.140625" style="0" customWidth="1"/>
    <col min="14" max="14" width="11.7109375" style="0" customWidth="1"/>
    <col min="15" max="15" width="12.28125" style="0" customWidth="1"/>
  </cols>
  <sheetData>
    <row r="1" spans="1:13" ht="18.75">
      <c r="A1" s="136" t="s">
        <v>80</v>
      </c>
      <c r="B1" s="136"/>
      <c r="C1" s="136"/>
      <c r="D1" s="136"/>
      <c r="E1" s="136"/>
      <c r="M1" s="2"/>
    </row>
    <row r="2" spans="1:14" ht="19.5">
      <c r="A2" s="136"/>
      <c r="B2" s="136"/>
      <c r="C2" s="136"/>
      <c r="D2" s="136"/>
      <c r="E2" s="136"/>
      <c r="F2" s="1"/>
      <c r="I2" s="2"/>
      <c r="M2" s="17" t="s">
        <v>73</v>
      </c>
      <c r="N2" s="38">
        <f>SUM(N3:N4)</f>
        <v>0</v>
      </c>
    </row>
    <row r="3" spans="1:16" ht="12.75" customHeight="1">
      <c r="A3" s="30"/>
      <c r="B3" s="30"/>
      <c r="C3" s="30"/>
      <c r="D3" s="30"/>
      <c r="E3" s="30"/>
      <c r="F3" s="1"/>
      <c r="I3" s="2"/>
      <c r="M3" s="34" t="s">
        <v>74</v>
      </c>
      <c r="N3" s="39">
        <v>0</v>
      </c>
      <c r="O3" s="33"/>
      <c r="P3" s="32"/>
    </row>
    <row r="4" spans="13:14" ht="12.75">
      <c r="M4" s="20" t="s">
        <v>107</v>
      </c>
      <c r="N4" s="84"/>
    </row>
    <row r="5" ht="12.75">
      <c r="N5" s="31"/>
    </row>
    <row r="6" spans="1:14" ht="16.5">
      <c r="A6" s="11" t="s">
        <v>0</v>
      </c>
      <c r="B6" s="137" t="s">
        <v>1</v>
      </c>
      <c r="C6" s="137"/>
      <c r="D6" s="137"/>
      <c r="E6" s="137" t="s">
        <v>2</v>
      </c>
      <c r="F6" s="137"/>
      <c r="G6" s="137"/>
      <c r="H6" s="137" t="s">
        <v>3</v>
      </c>
      <c r="I6" s="137"/>
      <c r="J6" s="137"/>
      <c r="K6" s="137" t="s">
        <v>4</v>
      </c>
      <c r="L6" s="137"/>
      <c r="M6" s="137"/>
      <c r="N6" s="9" t="s">
        <v>5</v>
      </c>
    </row>
    <row r="7" spans="1:14" ht="15.75">
      <c r="A7" s="12" t="s">
        <v>6</v>
      </c>
      <c r="B7" s="82" t="s">
        <v>7</v>
      </c>
      <c r="C7" s="13" t="s">
        <v>8</v>
      </c>
      <c r="D7" s="13" t="s">
        <v>9</v>
      </c>
      <c r="E7" s="13" t="s">
        <v>10</v>
      </c>
      <c r="F7" s="13" t="s">
        <v>11</v>
      </c>
      <c r="G7" s="13" t="s">
        <v>12</v>
      </c>
      <c r="H7" s="13" t="s">
        <v>13</v>
      </c>
      <c r="I7" s="13" t="s">
        <v>14</v>
      </c>
      <c r="J7" s="13" t="s">
        <v>15</v>
      </c>
      <c r="K7" s="13" t="s">
        <v>16</v>
      </c>
      <c r="L7" s="13" t="s">
        <v>17</v>
      </c>
      <c r="M7" s="13" t="s">
        <v>18</v>
      </c>
      <c r="N7" s="9"/>
    </row>
    <row r="8" spans="1:14" ht="12.75">
      <c r="A8" s="9" t="s">
        <v>77</v>
      </c>
      <c r="B8" s="14">
        <v>11680</v>
      </c>
      <c r="C8" s="14">
        <v>94150</v>
      </c>
      <c r="D8" s="14">
        <v>8007.3</v>
      </c>
      <c r="E8" s="14"/>
      <c r="F8" s="14"/>
      <c r="G8" s="14"/>
      <c r="H8" s="14"/>
      <c r="I8" s="14"/>
      <c r="J8" s="14"/>
      <c r="K8" s="14"/>
      <c r="L8" s="14"/>
      <c r="M8" s="14"/>
      <c r="N8" s="9"/>
    </row>
    <row r="9" spans="1:14" ht="12.75">
      <c r="A9" s="9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9"/>
    </row>
    <row r="10" spans="1:14" ht="12.75">
      <c r="A10" s="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9"/>
    </row>
    <row r="11" spans="1:14" ht="12.75">
      <c r="A11" s="9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9"/>
    </row>
    <row r="12" spans="1:14" ht="12.75">
      <c r="A12" s="9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9"/>
    </row>
    <row r="13" spans="1:14" ht="12.75">
      <c r="A13" s="9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9"/>
    </row>
    <row r="14" spans="1:14" ht="18">
      <c r="A14" s="8" t="s">
        <v>5</v>
      </c>
      <c r="B14" s="7">
        <f aca="true" t="shared" si="0" ref="B14:M14">SUM(B8:B13)</f>
        <v>11680</v>
      </c>
      <c r="C14" s="7">
        <f t="shared" si="0"/>
        <v>94150</v>
      </c>
      <c r="D14" s="10">
        <f t="shared" si="0"/>
        <v>8007.3</v>
      </c>
      <c r="E14" s="10">
        <f t="shared" si="0"/>
        <v>0</v>
      </c>
      <c r="F14" s="10">
        <f t="shared" si="0"/>
        <v>0</v>
      </c>
      <c r="G14" s="10">
        <f t="shared" si="0"/>
        <v>0</v>
      </c>
      <c r="H14" s="10">
        <f t="shared" si="0"/>
        <v>0</v>
      </c>
      <c r="I14" s="10">
        <f t="shared" si="0"/>
        <v>0</v>
      </c>
      <c r="J14" s="10">
        <f t="shared" si="0"/>
        <v>0</v>
      </c>
      <c r="K14" s="10">
        <f t="shared" si="0"/>
        <v>0</v>
      </c>
      <c r="L14" s="10">
        <f t="shared" si="0"/>
        <v>0</v>
      </c>
      <c r="M14" s="10">
        <f t="shared" si="0"/>
        <v>0</v>
      </c>
      <c r="N14" s="10">
        <f>SUM(B14:M14)</f>
        <v>113837.3</v>
      </c>
    </row>
    <row r="15" spans="1:13" ht="18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2:4" ht="12.75">
      <c r="B16" s="5"/>
      <c r="C16" s="5"/>
      <c r="D16" s="5"/>
    </row>
    <row r="17" spans="1:14" ht="16.5">
      <c r="A17" s="11" t="s">
        <v>19</v>
      </c>
      <c r="B17" s="137" t="s">
        <v>1</v>
      </c>
      <c r="C17" s="137"/>
      <c r="D17" s="137"/>
      <c r="E17" s="137" t="s">
        <v>2</v>
      </c>
      <c r="F17" s="137"/>
      <c r="G17" s="137"/>
      <c r="H17" s="137" t="s">
        <v>3</v>
      </c>
      <c r="I17" s="137"/>
      <c r="J17" s="137"/>
      <c r="K17" s="137" t="s">
        <v>4</v>
      </c>
      <c r="L17" s="137"/>
      <c r="M17" s="137"/>
      <c r="N17" s="9" t="s">
        <v>5</v>
      </c>
    </row>
    <row r="18" spans="1:14" ht="15.75">
      <c r="A18" s="12" t="s">
        <v>6</v>
      </c>
      <c r="B18" s="82" t="s">
        <v>7</v>
      </c>
      <c r="C18" s="13" t="s">
        <v>8</v>
      </c>
      <c r="D18" s="13" t="s">
        <v>9</v>
      </c>
      <c r="E18" s="13" t="s">
        <v>10</v>
      </c>
      <c r="F18" s="13" t="s">
        <v>11</v>
      </c>
      <c r="G18" s="13" t="s">
        <v>12</v>
      </c>
      <c r="H18" s="13" t="s">
        <v>13</v>
      </c>
      <c r="I18" s="13" t="s">
        <v>14</v>
      </c>
      <c r="J18" s="13" t="s">
        <v>15</v>
      </c>
      <c r="K18" s="13" t="s">
        <v>16</v>
      </c>
      <c r="L18" s="13" t="s">
        <v>17</v>
      </c>
      <c r="M18" s="13" t="s">
        <v>18</v>
      </c>
      <c r="N18" s="9"/>
    </row>
    <row r="19" spans="1:14" ht="12.75">
      <c r="A19" s="9" t="s">
        <v>20</v>
      </c>
      <c r="B19" s="14">
        <v>10000</v>
      </c>
      <c r="C19" s="14">
        <v>30000</v>
      </c>
      <c r="D19" s="14">
        <v>20000</v>
      </c>
      <c r="E19" s="14"/>
      <c r="F19" s="14"/>
      <c r="G19" s="14"/>
      <c r="H19" s="14"/>
      <c r="I19" s="14"/>
      <c r="J19" s="14"/>
      <c r="K19" s="14"/>
      <c r="L19" s="14"/>
      <c r="M19" s="14"/>
      <c r="N19" s="9"/>
    </row>
    <row r="20" spans="1:14" ht="12.75">
      <c r="A20" s="9" t="s">
        <v>78</v>
      </c>
      <c r="B20" s="14">
        <v>1266.1</v>
      </c>
      <c r="C20" s="14"/>
      <c r="D20" s="14">
        <v>1550.5</v>
      </c>
      <c r="E20" s="14"/>
      <c r="F20" s="14"/>
      <c r="G20" s="14"/>
      <c r="H20" s="14"/>
      <c r="I20" s="14"/>
      <c r="J20" s="14"/>
      <c r="K20" s="14"/>
      <c r="L20" s="14"/>
      <c r="M20" s="14"/>
      <c r="N20" s="9"/>
    </row>
    <row r="21" spans="1:14" ht="12.75">
      <c r="A21" s="9" t="s">
        <v>79</v>
      </c>
      <c r="B21" s="14">
        <v>8990.8</v>
      </c>
      <c r="C21" s="14">
        <v>44000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9"/>
    </row>
    <row r="22" spans="1:14" ht="12.75">
      <c r="A22" s="9" t="s">
        <v>21</v>
      </c>
      <c r="B22" s="14"/>
      <c r="C22" s="14">
        <v>4601</v>
      </c>
      <c r="D22" s="14">
        <v>3088</v>
      </c>
      <c r="E22" s="14"/>
      <c r="F22" s="14"/>
      <c r="G22" s="14"/>
      <c r="H22" s="14"/>
      <c r="I22" s="14"/>
      <c r="J22" s="14"/>
      <c r="K22" s="14"/>
      <c r="L22" s="14"/>
      <c r="M22" s="14"/>
      <c r="N22" s="9"/>
    </row>
    <row r="23" spans="1:14" ht="12.75">
      <c r="A23" s="9" t="s">
        <v>22</v>
      </c>
      <c r="B23" s="14">
        <v>2708.06</v>
      </c>
      <c r="C23" s="14">
        <v>370</v>
      </c>
      <c r="D23" s="14">
        <v>2355.95</v>
      </c>
      <c r="E23" s="14"/>
      <c r="F23" s="14"/>
      <c r="G23" s="14"/>
      <c r="H23" s="14"/>
      <c r="I23" s="14"/>
      <c r="J23" s="14"/>
      <c r="K23" s="14"/>
      <c r="L23" s="14"/>
      <c r="M23" s="14"/>
      <c r="N23" s="9"/>
    </row>
    <row r="24" spans="1:14" ht="12.75">
      <c r="A24" s="9" t="s">
        <v>83</v>
      </c>
      <c r="B24" s="14">
        <v>650</v>
      </c>
      <c r="C24" s="14">
        <v>807.12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9"/>
    </row>
    <row r="25" spans="1:14" ht="12.75">
      <c r="A25" s="9" t="s">
        <v>84</v>
      </c>
      <c r="B25" s="14"/>
      <c r="C25" s="14">
        <v>2179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9"/>
    </row>
    <row r="26" spans="1:14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9"/>
    </row>
    <row r="27" spans="1:14" ht="12.75">
      <c r="A27" s="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9"/>
    </row>
    <row r="28" spans="1:14" ht="18">
      <c r="A28" s="8" t="s">
        <v>5</v>
      </c>
      <c r="B28" s="7">
        <f aca="true" t="shared" si="1" ref="B28:M28">SUM(B19:B27)</f>
        <v>23614.960000000003</v>
      </c>
      <c r="C28" s="7">
        <f t="shared" si="1"/>
        <v>81957.12</v>
      </c>
      <c r="D28" s="10">
        <f t="shared" si="1"/>
        <v>26994.45</v>
      </c>
      <c r="E28" s="10">
        <f t="shared" si="1"/>
        <v>0</v>
      </c>
      <c r="F28" s="10">
        <f t="shared" si="1"/>
        <v>0</v>
      </c>
      <c r="G28" s="10">
        <f t="shared" si="1"/>
        <v>0</v>
      </c>
      <c r="H28" s="10">
        <f t="shared" si="1"/>
        <v>0</v>
      </c>
      <c r="I28" s="10">
        <f t="shared" si="1"/>
        <v>0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  <c r="N28" s="10">
        <f>SUM(B28:M28)</f>
        <v>132566.53</v>
      </c>
    </row>
    <row r="29" spans="1:13" ht="18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2:4" ht="12.75">
      <c r="B30" s="5"/>
      <c r="C30" s="5"/>
      <c r="D30" s="5"/>
    </row>
    <row r="31" spans="1:14" ht="16.5">
      <c r="A31" s="11" t="s">
        <v>23</v>
      </c>
      <c r="B31" s="137" t="s">
        <v>1</v>
      </c>
      <c r="C31" s="137"/>
      <c r="D31" s="137"/>
      <c r="E31" s="137" t="s">
        <v>2</v>
      </c>
      <c r="F31" s="137"/>
      <c r="G31" s="137"/>
      <c r="H31" s="137" t="s">
        <v>3</v>
      </c>
      <c r="I31" s="137"/>
      <c r="J31" s="137"/>
      <c r="K31" s="137" t="s">
        <v>4</v>
      </c>
      <c r="L31" s="137"/>
      <c r="M31" s="137"/>
      <c r="N31" s="9" t="s">
        <v>5</v>
      </c>
    </row>
    <row r="32" spans="1:14" ht="15.75">
      <c r="A32" s="12" t="s">
        <v>6</v>
      </c>
      <c r="B32" s="13" t="s">
        <v>7</v>
      </c>
      <c r="C32" s="13" t="s">
        <v>8</v>
      </c>
      <c r="D32" s="13" t="s">
        <v>9</v>
      </c>
      <c r="E32" s="13" t="s">
        <v>10</v>
      </c>
      <c r="F32" s="13" t="s">
        <v>11</v>
      </c>
      <c r="G32" s="13" t="s">
        <v>12</v>
      </c>
      <c r="H32" s="13" t="s">
        <v>13</v>
      </c>
      <c r="I32" s="13" t="s">
        <v>14</v>
      </c>
      <c r="J32" s="13" t="s">
        <v>15</v>
      </c>
      <c r="K32" s="13" t="s">
        <v>16</v>
      </c>
      <c r="L32" s="13" t="s">
        <v>17</v>
      </c>
      <c r="M32" s="13" t="s">
        <v>18</v>
      </c>
      <c r="N32" s="9"/>
    </row>
    <row r="33" spans="1:16" ht="19.5">
      <c r="A33" s="25" t="s">
        <v>24</v>
      </c>
      <c r="B33" s="14">
        <f aca="true" t="shared" si="2" ref="B33:M33">B14-B28</f>
        <v>-11934.960000000003</v>
      </c>
      <c r="C33" s="14">
        <f t="shared" si="2"/>
        <v>12192.880000000005</v>
      </c>
      <c r="D33" s="14">
        <f t="shared" si="2"/>
        <v>-18987.15</v>
      </c>
      <c r="E33" s="14">
        <f t="shared" si="2"/>
        <v>0</v>
      </c>
      <c r="F33" s="14">
        <f t="shared" si="2"/>
        <v>0</v>
      </c>
      <c r="G33" s="14">
        <f t="shared" si="2"/>
        <v>0</v>
      </c>
      <c r="H33" s="14">
        <f t="shared" si="2"/>
        <v>0</v>
      </c>
      <c r="I33" s="14">
        <f t="shared" si="2"/>
        <v>0</v>
      </c>
      <c r="J33" s="14">
        <f t="shared" si="2"/>
        <v>0</v>
      </c>
      <c r="K33" s="14">
        <f t="shared" si="2"/>
        <v>0</v>
      </c>
      <c r="L33" s="14">
        <f t="shared" si="2"/>
        <v>0</v>
      </c>
      <c r="M33" s="14">
        <f t="shared" si="2"/>
        <v>0</v>
      </c>
      <c r="N33" s="10">
        <f>SUM(B33:M33)</f>
        <v>-18729.23</v>
      </c>
      <c r="P33" s="32"/>
    </row>
    <row r="36" spans="13:14" ht="12.75">
      <c r="M36" s="35" t="s">
        <v>75</v>
      </c>
      <c r="N36" s="7">
        <f>SUM(N37:N38)</f>
        <v>0</v>
      </c>
    </row>
    <row r="37" spans="13:14" ht="12.75">
      <c r="M37" s="20" t="s">
        <v>74</v>
      </c>
      <c r="N37" s="37">
        <f>N3+K33</f>
        <v>0</v>
      </c>
    </row>
    <row r="38" spans="13:14" ht="12.75">
      <c r="M38" s="20" t="s">
        <v>107</v>
      </c>
      <c r="N38" s="20">
        <v>0</v>
      </c>
    </row>
    <row r="39" ht="12.75">
      <c r="N39" s="32"/>
    </row>
  </sheetData>
  <sheetProtection selectLockedCells="1" selectUnlockedCells="1"/>
  <mergeCells count="13">
    <mergeCell ref="B31:D31"/>
    <mergeCell ref="E31:G31"/>
    <mergeCell ref="H31:J31"/>
    <mergeCell ref="A1:E2"/>
    <mergeCell ref="B6:D6"/>
    <mergeCell ref="E6:G6"/>
    <mergeCell ref="H6:J6"/>
    <mergeCell ref="K31:M31"/>
    <mergeCell ref="K6:M6"/>
    <mergeCell ref="B17:D17"/>
    <mergeCell ref="E17:G17"/>
    <mergeCell ref="H17:J17"/>
    <mergeCell ref="K17:M17"/>
  </mergeCells>
  <printOptions/>
  <pageMargins left="0.27569444444444446" right="0.2520833333333333" top="0.7875" bottom="1.025" header="0.5118055555555555" footer="0.7875"/>
  <pageSetup firstPageNumber="1" useFirstPageNumber="1" horizontalDpi="300" verticalDpi="300" orientation="landscape" paperSize="9" scale="8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PageLayoutView="0" workbookViewId="0" topLeftCell="A1">
      <selection activeCell="M1" sqref="M1"/>
    </sheetView>
  </sheetViews>
  <sheetFormatPr defaultColWidth="9.140625" defaultRowHeight="12.75"/>
  <cols>
    <col min="1" max="1" width="29.421875" style="0" customWidth="1"/>
    <col min="2" max="2" width="10.140625" style="0" customWidth="1"/>
    <col min="3" max="3" width="10.57421875" style="0" customWidth="1"/>
    <col min="4" max="5" width="10.8515625" style="0" customWidth="1"/>
    <col min="6" max="8" width="10.421875" style="0" customWidth="1"/>
    <col min="9" max="9" width="10.8515625" style="0" customWidth="1"/>
    <col min="10" max="10" width="11.421875" style="0" customWidth="1"/>
    <col min="11" max="11" width="11.00390625" style="0" customWidth="1"/>
    <col min="12" max="12" width="11.140625" style="0" customWidth="1"/>
    <col min="13" max="13" width="11.8515625" style="0" customWidth="1"/>
    <col min="14" max="14" width="12.57421875" style="0" customWidth="1"/>
  </cols>
  <sheetData>
    <row r="1" spans="1:14" ht="19.5">
      <c r="A1" s="47" t="s">
        <v>195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 t="s">
        <v>101</v>
      </c>
      <c r="N1" s="48"/>
    </row>
    <row r="2" spans="1:14" ht="19.5">
      <c r="A2" s="47" t="s">
        <v>196</v>
      </c>
      <c r="B2" s="48"/>
      <c r="C2" s="48"/>
      <c r="D2" s="48"/>
      <c r="E2" s="48"/>
      <c r="F2" s="48"/>
      <c r="G2" s="48"/>
      <c r="H2" s="48"/>
      <c r="I2" s="49"/>
      <c r="J2" s="48"/>
      <c r="K2" s="48"/>
      <c r="L2" s="48"/>
      <c r="M2" s="91"/>
      <c r="N2" s="92"/>
    </row>
    <row r="3" spans="1:14" ht="16.5">
      <c r="A3" s="52" t="s">
        <v>0</v>
      </c>
      <c r="B3" s="138" t="s">
        <v>1</v>
      </c>
      <c r="C3" s="138"/>
      <c r="D3" s="138"/>
      <c r="E3" s="138" t="s">
        <v>2</v>
      </c>
      <c r="F3" s="138"/>
      <c r="G3" s="138"/>
      <c r="H3" s="138" t="s">
        <v>3</v>
      </c>
      <c r="I3" s="138"/>
      <c r="J3" s="138"/>
      <c r="K3" s="138" t="s">
        <v>4</v>
      </c>
      <c r="L3" s="138"/>
      <c r="M3" s="138"/>
      <c r="N3" s="83" t="s">
        <v>5</v>
      </c>
    </row>
    <row r="4" spans="1:14" ht="15">
      <c r="A4" s="54" t="s">
        <v>6</v>
      </c>
      <c r="B4" s="55" t="s">
        <v>7</v>
      </c>
      <c r="C4" s="55" t="s">
        <v>8</v>
      </c>
      <c r="D4" s="55" t="s">
        <v>9</v>
      </c>
      <c r="E4" s="55" t="s">
        <v>10</v>
      </c>
      <c r="F4" s="55" t="s">
        <v>11</v>
      </c>
      <c r="G4" s="55" t="s">
        <v>12</v>
      </c>
      <c r="H4" s="55" t="s">
        <v>13</v>
      </c>
      <c r="I4" s="55" t="s">
        <v>14</v>
      </c>
      <c r="J4" s="81" t="s">
        <v>15</v>
      </c>
      <c r="K4" s="55" t="s">
        <v>16</v>
      </c>
      <c r="L4" s="55" t="s">
        <v>17</v>
      </c>
      <c r="M4" s="55" t="s">
        <v>18</v>
      </c>
      <c r="N4" s="53"/>
    </row>
    <row r="5" spans="1:14" ht="12.75">
      <c r="A5" s="85" t="s">
        <v>120</v>
      </c>
      <c r="B5" s="70">
        <v>479560</v>
      </c>
      <c r="C5" s="70">
        <v>425765</v>
      </c>
      <c r="D5" s="70">
        <v>720833</v>
      </c>
      <c r="E5" s="56">
        <v>504940</v>
      </c>
      <c r="F5" s="56">
        <v>584980</v>
      </c>
      <c r="G5" s="56"/>
      <c r="H5" s="56"/>
      <c r="I5" s="57"/>
      <c r="J5" s="51"/>
      <c r="K5" s="56"/>
      <c r="L5" s="56"/>
      <c r="M5" s="58"/>
      <c r="N5" s="53"/>
    </row>
    <row r="6" spans="1:14" ht="12.75">
      <c r="A6" s="85" t="s">
        <v>121</v>
      </c>
      <c r="B6" s="70"/>
      <c r="C6" s="70">
        <v>15400</v>
      </c>
      <c r="D6" s="70">
        <v>64220</v>
      </c>
      <c r="E6" s="56">
        <v>20580</v>
      </c>
      <c r="F6" s="56">
        <v>111516</v>
      </c>
      <c r="G6" s="56"/>
      <c r="H6" s="56"/>
      <c r="I6" s="57"/>
      <c r="J6" s="51"/>
      <c r="K6" s="56"/>
      <c r="L6" s="56"/>
      <c r="M6" s="58"/>
      <c r="N6" s="53"/>
    </row>
    <row r="7" spans="1:14" ht="12.75">
      <c r="A7" s="85" t="s">
        <v>122</v>
      </c>
      <c r="B7" s="70"/>
      <c r="C7" s="70">
        <v>325397.5</v>
      </c>
      <c r="D7" s="70">
        <v>265200</v>
      </c>
      <c r="E7" s="56">
        <v>284783</v>
      </c>
      <c r="F7" s="56">
        <v>408980</v>
      </c>
      <c r="G7" s="56"/>
      <c r="H7" s="56"/>
      <c r="I7" s="57"/>
      <c r="J7" s="51"/>
      <c r="K7" s="56"/>
      <c r="L7" s="56"/>
      <c r="M7" s="58"/>
      <c r="N7" s="53"/>
    </row>
    <row r="8" spans="1:14" ht="12.75">
      <c r="A8" s="85" t="s">
        <v>87</v>
      </c>
      <c r="B8" s="70">
        <v>461902</v>
      </c>
      <c r="C8" s="70">
        <v>344533</v>
      </c>
      <c r="D8" s="70">
        <v>349779</v>
      </c>
      <c r="E8" s="56">
        <v>305866</v>
      </c>
      <c r="F8" s="56">
        <v>308918</v>
      </c>
      <c r="G8" s="56"/>
      <c r="H8" s="68"/>
      <c r="I8" s="57"/>
      <c r="J8" s="51"/>
      <c r="K8" s="56"/>
      <c r="L8" s="56"/>
      <c r="M8" s="58"/>
      <c r="N8" s="53"/>
    </row>
    <row r="9" spans="1:14" ht="12.75">
      <c r="A9" s="53" t="s">
        <v>88</v>
      </c>
      <c r="B9" s="70">
        <v>41620</v>
      </c>
      <c r="C9" s="70">
        <v>38420</v>
      </c>
      <c r="D9" s="70">
        <v>49927</v>
      </c>
      <c r="E9" s="56">
        <v>58712</v>
      </c>
      <c r="F9" s="56">
        <v>78994</v>
      </c>
      <c r="G9" s="56"/>
      <c r="H9" s="56"/>
      <c r="I9" s="57"/>
      <c r="J9" s="51"/>
      <c r="K9" s="56"/>
      <c r="L9" s="56"/>
      <c r="M9" s="59"/>
      <c r="N9" s="53"/>
    </row>
    <row r="10" spans="1:14" ht="12.75">
      <c r="A10" s="53" t="s">
        <v>89</v>
      </c>
      <c r="B10" s="70">
        <v>49915</v>
      </c>
      <c r="C10" s="70">
        <v>36032</v>
      </c>
      <c r="D10" s="70">
        <v>29013</v>
      </c>
      <c r="E10" s="56">
        <v>42916</v>
      </c>
      <c r="F10" s="56">
        <v>44185</v>
      </c>
      <c r="G10" s="56"/>
      <c r="H10" s="56"/>
      <c r="I10" s="57"/>
      <c r="J10" s="51"/>
      <c r="K10" s="56"/>
      <c r="L10" s="56"/>
      <c r="M10" s="59"/>
      <c r="N10" s="53"/>
    </row>
    <row r="11" spans="1:14" ht="12.75">
      <c r="A11" s="53" t="s">
        <v>90</v>
      </c>
      <c r="B11" s="70">
        <v>6100</v>
      </c>
      <c r="C11" s="70">
        <v>45100</v>
      </c>
      <c r="D11" s="70">
        <v>28900</v>
      </c>
      <c r="E11" s="56">
        <v>72633</v>
      </c>
      <c r="F11" s="56">
        <v>75400</v>
      </c>
      <c r="G11" s="56"/>
      <c r="H11" s="56"/>
      <c r="I11" s="57"/>
      <c r="J11" s="56"/>
      <c r="K11" s="56"/>
      <c r="L11" s="56"/>
      <c r="M11" s="59"/>
      <c r="N11" s="53"/>
    </row>
    <row r="12" spans="1:14" ht="12.75">
      <c r="A12" s="53" t="s">
        <v>62</v>
      </c>
      <c r="B12" s="70">
        <v>279767</v>
      </c>
      <c r="C12" s="70">
        <v>255493</v>
      </c>
      <c r="D12" s="70">
        <f>162198.5+1849</f>
        <v>164047.5</v>
      </c>
      <c r="E12" s="56"/>
      <c r="F12" s="56"/>
      <c r="G12" s="56"/>
      <c r="H12" s="56"/>
      <c r="I12" s="57"/>
      <c r="J12" s="51"/>
      <c r="K12" s="56"/>
      <c r="L12" s="56"/>
      <c r="M12" s="59"/>
      <c r="N12" s="53"/>
    </row>
    <row r="13" spans="1:14" ht="12.75">
      <c r="A13" s="53" t="s">
        <v>91</v>
      </c>
      <c r="B13" s="70">
        <v>3000</v>
      </c>
      <c r="C13" s="70">
        <v>4000</v>
      </c>
      <c r="D13" s="70"/>
      <c r="E13" s="56"/>
      <c r="F13" s="56"/>
      <c r="G13" s="56"/>
      <c r="H13" s="56"/>
      <c r="I13" s="57"/>
      <c r="J13" s="56"/>
      <c r="K13" s="56"/>
      <c r="L13" s="56"/>
      <c r="M13" s="59"/>
      <c r="N13" s="53"/>
    </row>
    <row r="14" spans="1:14" ht="12.75">
      <c r="A14" s="53" t="s">
        <v>92</v>
      </c>
      <c r="B14" s="70">
        <v>1000</v>
      </c>
      <c r="C14" s="70">
        <v>50</v>
      </c>
      <c r="D14" s="70"/>
      <c r="E14" s="56"/>
      <c r="F14" s="56"/>
      <c r="G14" s="56"/>
      <c r="H14" s="56"/>
      <c r="I14" s="57"/>
      <c r="J14" s="56"/>
      <c r="K14" s="56"/>
      <c r="L14" s="56"/>
      <c r="M14" s="59"/>
      <c r="N14" s="53"/>
    </row>
    <row r="15" spans="1:14" ht="12.75">
      <c r="A15" s="53" t="s">
        <v>93</v>
      </c>
      <c r="B15" s="70">
        <v>2000</v>
      </c>
      <c r="C15" s="70"/>
      <c r="D15" s="70"/>
      <c r="E15" s="56"/>
      <c r="F15" s="56"/>
      <c r="G15" s="56"/>
      <c r="H15" s="56"/>
      <c r="I15" s="57"/>
      <c r="J15" s="56"/>
      <c r="K15" s="56"/>
      <c r="L15" s="56"/>
      <c r="M15" s="59"/>
      <c r="N15" s="53"/>
    </row>
    <row r="16" spans="1:14" ht="12.75">
      <c r="A16" s="53" t="s">
        <v>94</v>
      </c>
      <c r="B16" s="70">
        <v>2700</v>
      </c>
      <c r="C16" s="70">
        <v>900</v>
      </c>
      <c r="D16" s="70"/>
      <c r="E16" s="56">
        <v>1125</v>
      </c>
      <c r="F16" s="56"/>
      <c r="G16" s="56"/>
      <c r="H16" s="56"/>
      <c r="I16" s="57"/>
      <c r="J16" s="56"/>
      <c r="K16" s="56"/>
      <c r="L16" s="56"/>
      <c r="M16" s="59"/>
      <c r="N16" s="53"/>
    </row>
    <row r="17" spans="1:14" ht="12.75">
      <c r="A17" s="53" t="s">
        <v>95</v>
      </c>
      <c r="B17" s="70">
        <v>7150</v>
      </c>
      <c r="C17" s="70">
        <v>5300</v>
      </c>
      <c r="D17" s="70">
        <v>3450</v>
      </c>
      <c r="E17" s="56">
        <v>3200</v>
      </c>
      <c r="F17" s="56">
        <v>3950</v>
      </c>
      <c r="G17" s="56"/>
      <c r="H17" s="56"/>
      <c r="I17" s="57"/>
      <c r="J17" s="56"/>
      <c r="K17" s="56"/>
      <c r="L17" s="56"/>
      <c r="M17" s="59"/>
      <c r="N17" s="53"/>
    </row>
    <row r="18" spans="1:14" ht="12.75">
      <c r="A18" s="53" t="s">
        <v>69</v>
      </c>
      <c r="B18" s="70">
        <v>9000</v>
      </c>
      <c r="C18" s="70">
        <v>9260</v>
      </c>
      <c r="D18" s="70">
        <f>36285</f>
        <v>36285</v>
      </c>
      <c r="E18" s="56">
        <v>16052</v>
      </c>
      <c r="F18" s="56">
        <v>1000</v>
      </c>
      <c r="G18" s="56"/>
      <c r="H18" s="56"/>
      <c r="I18" s="57"/>
      <c r="J18" s="56"/>
      <c r="K18" s="56"/>
      <c r="L18" s="56"/>
      <c r="M18" s="58"/>
      <c r="N18" s="53"/>
    </row>
    <row r="19" spans="1:14" ht="12.75">
      <c r="A19" s="85" t="s">
        <v>119</v>
      </c>
      <c r="B19" s="70"/>
      <c r="C19" s="70"/>
      <c r="D19" s="70"/>
      <c r="E19" s="56">
        <v>337433</v>
      </c>
      <c r="F19" s="56"/>
      <c r="G19" s="56"/>
      <c r="H19" s="56"/>
      <c r="I19" s="57"/>
      <c r="J19" s="56"/>
      <c r="K19" s="56"/>
      <c r="L19" s="56"/>
      <c r="M19" s="58"/>
      <c r="N19" s="53"/>
    </row>
    <row r="20" spans="1:14" ht="18">
      <c r="A20" s="60" t="s">
        <v>5</v>
      </c>
      <c r="B20" s="86">
        <f aca="true" t="shared" si="0" ref="B20:M20">SUM(B5:B18)</f>
        <v>1343714</v>
      </c>
      <c r="C20" s="86">
        <f>SUM(C5:C19)</f>
        <v>1505650.5</v>
      </c>
      <c r="D20" s="86">
        <f t="shared" si="0"/>
        <v>1711654.5</v>
      </c>
      <c r="E20" s="50">
        <f>SUM(E5:E19)</f>
        <v>1648240</v>
      </c>
      <c r="F20" s="50">
        <f t="shared" si="0"/>
        <v>1617923</v>
      </c>
      <c r="G20" s="50">
        <f t="shared" si="0"/>
        <v>0</v>
      </c>
      <c r="H20" s="50">
        <f t="shared" si="0"/>
        <v>0</v>
      </c>
      <c r="I20" s="50">
        <f t="shared" si="0"/>
        <v>0</v>
      </c>
      <c r="J20" s="50">
        <f t="shared" si="0"/>
        <v>0</v>
      </c>
      <c r="K20" s="50">
        <f t="shared" si="0"/>
        <v>0</v>
      </c>
      <c r="L20" s="50">
        <f t="shared" si="0"/>
        <v>0</v>
      </c>
      <c r="M20" s="50">
        <f t="shared" si="0"/>
        <v>0</v>
      </c>
      <c r="N20" s="62">
        <f>SUM(B20:M20)</f>
        <v>7827182</v>
      </c>
    </row>
    <row r="21" spans="1:14" ht="18">
      <c r="A21" s="63"/>
      <c r="B21" s="87"/>
      <c r="C21" s="87"/>
      <c r="D21" s="87"/>
      <c r="E21" s="64"/>
      <c r="F21" s="64"/>
      <c r="G21" s="64"/>
      <c r="H21" s="64"/>
      <c r="I21" s="64"/>
      <c r="J21" s="64"/>
      <c r="K21" s="64"/>
      <c r="L21" s="64"/>
      <c r="M21" s="64"/>
      <c r="N21" s="48"/>
    </row>
    <row r="22" spans="1:14" ht="12.75">
      <c r="A22" s="48"/>
      <c r="B22" s="87"/>
      <c r="C22" s="87"/>
      <c r="D22" s="87"/>
      <c r="E22" s="65"/>
      <c r="F22" s="65"/>
      <c r="G22" s="65"/>
      <c r="H22" s="48"/>
      <c r="I22" s="48"/>
      <c r="J22" s="48"/>
      <c r="K22" s="48"/>
      <c r="L22" s="48"/>
      <c r="M22" s="48"/>
      <c r="N22" s="48"/>
    </row>
    <row r="23" spans="1:14" ht="16.5">
      <c r="A23" s="52" t="s">
        <v>19</v>
      </c>
      <c r="B23" s="139" t="s">
        <v>1</v>
      </c>
      <c r="C23" s="139"/>
      <c r="D23" s="139"/>
      <c r="E23" s="138" t="s">
        <v>2</v>
      </c>
      <c r="F23" s="138"/>
      <c r="G23" s="138"/>
      <c r="H23" s="138" t="s">
        <v>3</v>
      </c>
      <c r="I23" s="138"/>
      <c r="J23" s="138"/>
      <c r="K23" s="138" t="s">
        <v>4</v>
      </c>
      <c r="L23" s="138"/>
      <c r="M23" s="138"/>
      <c r="N23" s="83" t="s">
        <v>5</v>
      </c>
    </row>
    <row r="24" spans="1:14" ht="15">
      <c r="A24" s="54" t="s">
        <v>6</v>
      </c>
      <c r="B24" s="88" t="s">
        <v>7</v>
      </c>
      <c r="C24" s="88" t="s">
        <v>8</v>
      </c>
      <c r="D24" s="88" t="s">
        <v>9</v>
      </c>
      <c r="E24" s="55" t="s">
        <v>10</v>
      </c>
      <c r="F24" s="55" t="s">
        <v>11</v>
      </c>
      <c r="G24" s="55" t="s">
        <v>12</v>
      </c>
      <c r="H24" s="55" t="s">
        <v>13</v>
      </c>
      <c r="I24" s="55" t="s">
        <v>14</v>
      </c>
      <c r="J24" s="81" t="s">
        <v>15</v>
      </c>
      <c r="K24" s="55" t="s">
        <v>16</v>
      </c>
      <c r="L24" s="55" t="s">
        <v>17</v>
      </c>
      <c r="M24" s="55" t="s">
        <v>18</v>
      </c>
      <c r="N24" s="53"/>
    </row>
    <row r="25" spans="1:14" ht="12.75">
      <c r="A25" s="53" t="s">
        <v>20</v>
      </c>
      <c r="B25" s="70">
        <v>496019</v>
      </c>
      <c r="C25" s="70">
        <v>438418</v>
      </c>
      <c r="D25" s="70">
        <v>577251</v>
      </c>
      <c r="E25" s="56">
        <v>518059</v>
      </c>
      <c r="F25" s="56">
        <v>357132</v>
      </c>
      <c r="G25" s="56"/>
      <c r="H25" s="56"/>
      <c r="I25" s="66"/>
      <c r="J25" s="56"/>
      <c r="K25" s="56"/>
      <c r="L25" s="56"/>
      <c r="M25" s="56"/>
      <c r="N25" s="53"/>
    </row>
    <row r="26" spans="1:14" ht="12.75">
      <c r="A26" s="53" t="s">
        <v>21</v>
      </c>
      <c r="B26" s="70"/>
      <c r="C26" s="70">
        <v>28177</v>
      </c>
      <c r="D26" s="70">
        <v>40667</v>
      </c>
      <c r="E26" s="56">
        <v>71543</v>
      </c>
      <c r="F26" s="56">
        <v>32875</v>
      </c>
      <c r="G26" s="56"/>
      <c r="H26" s="56"/>
      <c r="I26" s="66"/>
      <c r="J26" s="56"/>
      <c r="K26" s="56"/>
      <c r="L26" s="56"/>
      <c r="M26" s="56"/>
      <c r="N26" s="53"/>
    </row>
    <row r="27" spans="1:14" ht="12.75">
      <c r="A27" s="53" t="s">
        <v>96</v>
      </c>
      <c r="B27" s="70"/>
      <c r="C27" s="70">
        <v>95252</v>
      </c>
      <c r="D27" s="70">
        <v>44194</v>
      </c>
      <c r="E27" s="56">
        <v>34170</v>
      </c>
      <c r="F27" s="56">
        <v>53158</v>
      </c>
      <c r="G27" s="56"/>
      <c r="H27" s="56"/>
      <c r="I27" s="66"/>
      <c r="J27" s="56"/>
      <c r="K27" s="56"/>
      <c r="L27" s="56"/>
      <c r="M27" s="56"/>
      <c r="N27" s="53"/>
    </row>
    <row r="28" spans="1:14" ht="12.75">
      <c r="A28" s="53" t="s">
        <v>97</v>
      </c>
      <c r="B28" s="70"/>
      <c r="C28" s="70">
        <v>202027</v>
      </c>
      <c r="D28" s="70">
        <v>79217</v>
      </c>
      <c r="E28" s="56"/>
      <c r="F28" s="56">
        <v>63836</v>
      </c>
      <c r="G28" s="56"/>
      <c r="H28" s="56"/>
      <c r="I28" s="66"/>
      <c r="J28" s="56"/>
      <c r="K28" s="56"/>
      <c r="L28" s="56"/>
      <c r="M28" s="56"/>
      <c r="N28" s="53"/>
    </row>
    <row r="29" spans="1:14" ht="12.75">
      <c r="A29" s="85" t="s">
        <v>108</v>
      </c>
      <c r="B29" s="70"/>
      <c r="C29" s="70">
        <v>96161</v>
      </c>
      <c r="D29" s="70"/>
      <c r="E29" s="56">
        <v>72631</v>
      </c>
      <c r="F29" s="56">
        <v>25160</v>
      </c>
      <c r="G29" s="56"/>
      <c r="H29" s="56"/>
      <c r="I29" s="66"/>
      <c r="J29" s="56"/>
      <c r="K29" s="56"/>
      <c r="L29" s="56"/>
      <c r="M29" s="56"/>
      <c r="N29" s="53"/>
    </row>
    <row r="30" spans="1:14" ht="12.75">
      <c r="A30" s="53" t="s">
        <v>98</v>
      </c>
      <c r="B30" s="70">
        <v>6812.51</v>
      </c>
      <c r="C30" s="70">
        <v>22917</v>
      </c>
      <c r="D30" s="70">
        <v>26195</v>
      </c>
      <c r="E30" s="56">
        <v>15660</v>
      </c>
      <c r="F30" s="56">
        <v>12526</v>
      </c>
      <c r="G30" s="56"/>
      <c r="H30" s="56"/>
      <c r="I30" s="66"/>
      <c r="J30" s="56"/>
      <c r="K30" s="56"/>
      <c r="L30" s="56"/>
      <c r="M30" s="56"/>
      <c r="N30" s="53"/>
    </row>
    <row r="31" spans="1:14" ht="12.75">
      <c r="A31" s="53" t="s">
        <v>99</v>
      </c>
      <c r="B31" s="70">
        <v>50611</v>
      </c>
      <c r="C31" s="70">
        <v>61795</v>
      </c>
      <c r="D31" s="70">
        <v>36429</v>
      </c>
      <c r="E31" s="56">
        <v>49284</v>
      </c>
      <c r="F31" s="56">
        <f>9020+20068</f>
        <v>29088</v>
      </c>
      <c r="G31" s="56"/>
      <c r="H31" s="56"/>
      <c r="I31" s="66"/>
      <c r="J31" s="56"/>
      <c r="K31" s="56"/>
      <c r="L31" s="56"/>
      <c r="M31" s="56"/>
      <c r="N31" s="53"/>
    </row>
    <row r="32" spans="1:14" ht="12.75">
      <c r="A32" s="53" t="s">
        <v>100</v>
      </c>
      <c r="B32" s="70">
        <v>209078</v>
      </c>
      <c r="C32" s="70">
        <v>207455</v>
      </c>
      <c r="D32" s="70">
        <f>135989+18275</f>
        <v>154264</v>
      </c>
      <c r="E32" s="56">
        <v>61304</v>
      </c>
      <c r="F32" s="56">
        <v>256181</v>
      </c>
      <c r="G32" s="56"/>
      <c r="H32" s="56"/>
      <c r="I32" s="66"/>
      <c r="J32" s="56"/>
      <c r="K32" s="56"/>
      <c r="L32" s="56"/>
      <c r="M32" s="56"/>
      <c r="N32" s="53"/>
    </row>
    <row r="33" spans="1:14" ht="12.75">
      <c r="A33" s="53" t="s">
        <v>22</v>
      </c>
      <c r="B33" s="70">
        <v>61222</v>
      </c>
      <c r="C33" s="70">
        <v>68313</v>
      </c>
      <c r="D33" s="70">
        <f>126304</f>
        <v>126304</v>
      </c>
      <c r="E33" s="56">
        <v>156163.4</v>
      </c>
      <c r="F33" s="56">
        <v>5975</v>
      </c>
      <c r="G33" s="56"/>
      <c r="H33" s="56"/>
      <c r="I33" s="66"/>
      <c r="J33" s="90"/>
      <c r="K33" s="56"/>
      <c r="L33" s="56"/>
      <c r="M33" s="56"/>
      <c r="N33" s="53"/>
    </row>
    <row r="34" spans="1:14" ht="12.75">
      <c r="A34" s="85" t="s">
        <v>111</v>
      </c>
      <c r="B34" s="70">
        <v>134957</v>
      </c>
      <c r="C34" s="70">
        <v>93261</v>
      </c>
      <c r="D34" s="70">
        <v>82207</v>
      </c>
      <c r="E34" s="56">
        <v>339924</v>
      </c>
      <c r="F34" s="56">
        <v>11800</v>
      </c>
      <c r="G34" s="56"/>
      <c r="H34" s="56"/>
      <c r="I34" s="66"/>
      <c r="J34" s="90"/>
      <c r="K34" s="56"/>
      <c r="L34" s="56"/>
      <c r="M34" s="56"/>
      <c r="N34" s="53"/>
    </row>
    <row r="35" spans="1:14" ht="12.75">
      <c r="A35" s="85" t="s">
        <v>112</v>
      </c>
      <c r="B35" s="70">
        <v>74657</v>
      </c>
      <c r="C35" s="70">
        <v>65472</v>
      </c>
      <c r="D35" s="70">
        <v>130090</v>
      </c>
      <c r="E35" s="56">
        <v>118806</v>
      </c>
      <c r="F35" s="56">
        <v>5210</v>
      </c>
      <c r="G35" s="56"/>
      <c r="H35" s="56"/>
      <c r="I35" s="66"/>
      <c r="J35" s="90"/>
      <c r="K35" s="56"/>
      <c r="L35" s="56"/>
      <c r="M35" s="56"/>
      <c r="N35" s="53"/>
    </row>
    <row r="36" spans="1:14" ht="12.75">
      <c r="A36" s="85" t="s">
        <v>123</v>
      </c>
      <c r="B36" s="70">
        <v>10000</v>
      </c>
      <c r="C36" s="70">
        <v>10000</v>
      </c>
      <c r="D36" s="70">
        <v>10000</v>
      </c>
      <c r="E36" s="56">
        <v>23273</v>
      </c>
      <c r="F36" s="56">
        <v>15135</v>
      </c>
      <c r="G36" s="56"/>
      <c r="H36" s="56"/>
      <c r="I36" s="66"/>
      <c r="J36" s="90"/>
      <c r="K36" s="56"/>
      <c r="L36" s="56"/>
      <c r="M36" s="56"/>
      <c r="N36" s="53"/>
    </row>
    <row r="37" spans="1:14" ht="18">
      <c r="A37" s="60" t="s">
        <v>5</v>
      </c>
      <c r="B37" s="50">
        <f>SUM(B25:B36)</f>
        <v>1043356.51</v>
      </c>
      <c r="C37" s="50">
        <f>SUM(C25:C36)</f>
        <v>1389248</v>
      </c>
      <c r="D37" s="61">
        <f>SUM(D25:D36)</f>
        <v>1306818</v>
      </c>
      <c r="E37" s="61">
        <f>SUM(E25:E36)</f>
        <v>1460817.4</v>
      </c>
      <c r="F37" s="61">
        <f>SUM(F25:F36)</f>
        <v>868076</v>
      </c>
      <c r="G37" s="61">
        <f aca="true" t="shared" si="1" ref="G37:M37">SUM(G25:G33)</f>
        <v>0</v>
      </c>
      <c r="H37" s="61">
        <f t="shared" si="1"/>
        <v>0</v>
      </c>
      <c r="I37" s="50">
        <f t="shared" si="1"/>
        <v>0</v>
      </c>
      <c r="J37" s="61">
        <f t="shared" si="1"/>
        <v>0</v>
      </c>
      <c r="K37" s="61">
        <f t="shared" si="1"/>
        <v>0</v>
      </c>
      <c r="L37" s="61">
        <f t="shared" si="1"/>
        <v>0</v>
      </c>
      <c r="M37" s="61">
        <f t="shared" si="1"/>
        <v>0</v>
      </c>
      <c r="N37" s="62">
        <f>SUM(B37:M37)</f>
        <v>6068315.91</v>
      </c>
    </row>
    <row r="38" spans="1:14" ht="18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48"/>
    </row>
    <row r="39" spans="1:14" ht="12.75">
      <c r="A39" s="48"/>
      <c r="B39" s="64"/>
      <c r="C39" s="64"/>
      <c r="D39" s="64"/>
      <c r="E39" s="65"/>
      <c r="F39" s="65"/>
      <c r="G39" s="65"/>
      <c r="H39" s="48"/>
      <c r="I39" s="48"/>
      <c r="J39" s="48"/>
      <c r="K39" s="48"/>
      <c r="L39" s="48"/>
      <c r="M39" s="48"/>
      <c r="N39" s="48"/>
    </row>
    <row r="40" spans="1:14" ht="16.5">
      <c r="A40" s="52" t="s">
        <v>23</v>
      </c>
      <c r="B40" s="138" t="s">
        <v>1</v>
      </c>
      <c r="C40" s="138"/>
      <c r="D40" s="138"/>
      <c r="E40" s="138" t="s">
        <v>2</v>
      </c>
      <c r="F40" s="138"/>
      <c r="G40" s="138"/>
      <c r="H40" s="138" t="s">
        <v>3</v>
      </c>
      <c r="I40" s="138"/>
      <c r="J40" s="138"/>
      <c r="K40" s="138" t="s">
        <v>4</v>
      </c>
      <c r="L40" s="138"/>
      <c r="M40" s="138"/>
      <c r="N40" s="53" t="s">
        <v>5</v>
      </c>
    </row>
    <row r="41" spans="1:14" ht="15">
      <c r="A41" s="54" t="s">
        <v>6</v>
      </c>
      <c r="B41" s="55" t="s">
        <v>7</v>
      </c>
      <c r="C41" s="55" t="s">
        <v>8</v>
      </c>
      <c r="D41" s="55" t="s">
        <v>9</v>
      </c>
      <c r="E41" s="55" t="s">
        <v>10</v>
      </c>
      <c r="F41" s="55" t="s">
        <v>11</v>
      </c>
      <c r="G41" s="55" t="s">
        <v>12</v>
      </c>
      <c r="H41" s="55" t="s">
        <v>13</v>
      </c>
      <c r="I41" s="55" t="s">
        <v>14</v>
      </c>
      <c r="J41" s="55" t="s">
        <v>15</v>
      </c>
      <c r="K41" s="55" t="s">
        <v>16</v>
      </c>
      <c r="L41" s="55" t="s">
        <v>17</v>
      </c>
      <c r="M41" s="55" t="s">
        <v>18</v>
      </c>
      <c r="N41" s="53"/>
    </row>
    <row r="42" spans="1:14" ht="20.25" thickBot="1">
      <c r="A42" s="67" t="s">
        <v>24</v>
      </c>
      <c r="B42" s="50">
        <f aca="true" t="shared" si="2" ref="B42:M42">B20-B37</f>
        <v>300357.49</v>
      </c>
      <c r="C42" s="50">
        <f>C20-C37</f>
        <v>116402.5</v>
      </c>
      <c r="D42" s="61">
        <f>D20-D37</f>
        <v>404836.5</v>
      </c>
      <c r="E42" s="61">
        <f>E20-E37</f>
        <v>187422.6000000001</v>
      </c>
      <c r="F42" s="61">
        <f t="shared" si="2"/>
        <v>749847</v>
      </c>
      <c r="G42" s="61">
        <f t="shared" si="2"/>
        <v>0</v>
      </c>
      <c r="H42" s="50">
        <f t="shared" si="2"/>
        <v>0</v>
      </c>
      <c r="I42" s="50">
        <f t="shared" si="2"/>
        <v>0</v>
      </c>
      <c r="J42" s="56">
        <f t="shared" si="2"/>
        <v>0</v>
      </c>
      <c r="K42" s="56">
        <f t="shared" si="2"/>
        <v>0</v>
      </c>
      <c r="L42" s="56">
        <f t="shared" si="2"/>
        <v>0</v>
      </c>
      <c r="M42" s="56">
        <f t="shared" si="2"/>
        <v>0</v>
      </c>
      <c r="N42" s="62">
        <f>SUM(B42:M42)</f>
        <v>1758866.09</v>
      </c>
    </row>
    <row r="43" spans="1:14" ht="15" thickBot="1">
      <c r="A43" s="48" t="s">
        <v>194</v>
      </c>
      <c r="B43" s="132">
        <v>50000</v>
      </c>
      <c r="C43" s="132">
        <v>30000</v>
      </c>
      <c r="D43" s="133">
        <v>0</v>
      </c>
      <c r="E43" s="132">
        <v>0</v>
      </c>
      <c r="F43" s="132">
        <v>30000</v>
      </c>
      <c r="G43" s="51"/>
      <c r="H43" s="94"/>
      <c r="I43" s="94"/>
      <c r="J43" s="94"/>
      <c r="K43" s="94"/>
      <c r="L43" s="94"/>
      <c r="M43" s="135"/>
      <c r="N43" s="134">
        <f>SUM(B43:M43)</f>
        <v>110000</v>
      </c>
    </row>
    <row r="44" spans="1:14" ht="12.75">
      <c r="A44" s="94" t="s">
        <v>124</v>
      </c>
      <c r="B44" s="51">
        <v>332500</v>
      </c>
      <c r="C44" s="51">
        <v>206000</v>
      </c>
      <c r="D44" s="51">
        <v>400000</v>
      </c>
      <c r="E44" s="51">
        <v>165500</v>
      </c>
      <c r="F44" s="51">
        <f>500000+170000+80000</f>
        <v>750000</v>
      </c>
      <c r="G44" s="51"/>
      <c r="H44" s="51"/>
      <c r="I44" s="51"/>
      <c r="J44" s="51"/>
      <c r="K44" s="51"/>
      <c r="L44" s="51"/>
      <c r="M44" s="51"/>
      <c r="N44" s="51">
        <f>SUM(B44:M44)</f>
        <v>1854000</v>
      </c>
    </row>
    <row r="45" spans="1:14" ht="12.75">
      <c r="A45" s="48"/>
      <c r="B45" s="48"/>
      <c r="C45" s="48"/>
      <c r="D45" s="48"/>
      <c r="E45" s="89"/>
      <c r="F45" s="48"/>
      <c r="G45" s="48"/>
      <c r="H45" s="48"/>
      <c r="I45" s="48"/>
      <c r="J45" s="48"/>
      <c r="K45" s="48"/>
      <c r="L45" s="48"/>
      <c r="M45" s="48"/>
      <c r="N45" s="48"/>
    </row>
  </sheetData>
  <sheetProtection/>
  <mergeCells count="12">
    <mergeCell ref="H40:J40"/>
    <mergeCell ref="K40:M40"/>
    <mergeCell ref="H3:J3"/>
    <mergeCell ref="K3:M3"/>
    <mergeCell ref="H23:J23"/>
    <mergeCell ref="K23:M23"/>
    <mergeCell ref="B3:D3"/>
    <mergeCell ref="E3:G3"/>
    <mergeCell ref="B40:D40"/>
    <mergeCell ref="E40:G40"/>
    <mergeCell ref="B23:D23"/>
    <mergeCell ref="E23:G23"/>
  </mergeCells>
  <printOptions/>
  <pageMargins left="0.7" right="0.7" top="0.75" bottom="0.75" header="0.3" footer="0.3"/>
  <pageSetup fitToHeight="0" fitToWidth="1" horizontalDpi="600" verticalDpi="600" orientation="landscape" paperSize="9" scale="7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zoomScale="95" zoomScaleNormal="95" workbookViewId="0" topLeftCell="A28">
      <selection activeCell="F61" sqref="F61"/>
    </sheetView>
  </sheetViews>
  <sheetFormatPr defaultColWidth="11.7109375" defaultRowHeight="12.75"/>
  <cols>
    <col min="1" max="1" width="43.7109375" style="0" customWidth="1"/>
    <col min="2" max="2" width="12.00390625" style="0" customWidth="1"/>
    <col min="3" max="3" width="10.57421875" style="0" customWidth="1"/>
    <col min="4" max="4" width="10.00390625" style="0" customWidth="1"/>
    <col min="5" max="5" width="12.00390625" style="0" customWidth="1"/>
    <col min="6" max="6" width="10.00390625" style="0" customWidth="1"/>
    <col min="7" max="7" width="11.57421875" style="0" customWidth="1"/>
    <col min="8" max="8" width="11.00390625" style="0" customWidth="1"/>
    <col min="9" max="9" width="10.7109375" style="0" customWidth="1"/>
    <col min="10" max="13" width="10.00390625" style="0" customWidth="1"/>
  </cols>
  <sheetData>
    <row r="1" spans="1:13" ht="20.25">
      <c r="A1" s="75" t="s">
        <v>25</v>
      </c>
      <c r="B1" s="75" t="s">
        <v>26</v>
      </c>
      <c r="C1" s="76"/>
      <c r="D1" s="76"/>
      <c r="E1" s="76"/>
      <c r="F1" s="76"/>
      <c r="G1" s="76"/>
      <c r="H1" s="76"/>
      <c r="I1" s="76"/>
      <c r="J1" s="76"/>
      <c r="K1" s="76"/>
      <c r="L1" s="76" t="s">
        <v>101</v>
      </c>
      <c r="M1" s="76"/>
    </row>
    <row r="2" spans="1:9" ht="19.5">
      <c r="A2" s="1" t="s">
        <v>27</v>
      </c>
      <c r="F2" s="1"/>
      <c r="I2" s="2"/>
    </row>
    <row r="3" spans="1:14" ht="16.5">
      <c r="A3" s="16" t="s">
        <v>28</v>
      </c>
      <c r="B3" s="137" t="s">
        <v>1</v>
      </c>
      <c r="C3" s="137"/>
      <c r="D3" s="137"/>
      <c r="E3" s="137" t="s">
        <v>2</v>
      </c>
      <c r="F3" s="137"/>
      <c r="G3" s="137"/>
      <c r="H3" s="137" t="s">
        <v>3</v>
      </c>
      <c r="I3" s="137"/>
      <c r="J3" s="137"/>
      <c r="K3" s="137" t="s">
        <v>4</v>
      </c>
      <c r="L3" s="137"/>
      <c r="M3" s="137"/>
      <c r="N3" s="80" t="s">
        <v>5</v>
      </c>
    </row>
    <row r="4" spans="1:14" ht="15.75">
      <c r="A4" s="15" t="s">
        <v>29</v>
      </c>
      <c r="B4" s="9" t="s">
        <v>30</v>
      </c>
      <c r="C4" s="9" t="s">
        <v>31</v>
      </c>
      <c r="D4" s="9" t="s">
        <v>32</v>
      </c>
      <c r="E4" s="9" t="s">
        <v>33</v>
      </c>
      <c r="F4" s="9" t="s">
        <v>34</v>
      </c>
      <c r="G4" s="9" t="s">
        <v>35</v>
      </c>
      <c r="H4" s="9" t="s">
        <v>36</v>
      </c>
      <c r="I4" s="9" t="s">
        <v>37</v>
      </c>
      <c r="J4" s="9" t="s">
        <v>38</v>
      </c>
      <c r="K4" s="9" t="s">
        <v>39</v>
      </c>
      <c r="L4" s="9" t="s">
        <v>40</v>
      </c>
      <c r="M4" s="9" t="s">
        <v>41</v>
      </c>
      <c r="N4" s="9"/>
    </row>
    <row r="5" spans="1:14" ht="12.75">
      <c r="A5" s="17" t="s">
        <v>28</v>
      </c>
      <c r="B5" s="18">
        <v>0</v>
      </c>
      <c r="C5" s="18">
        <v>0</v>
      </c>
      <c r="D5" s="7"/>
      <c r="E5" s="7">
        <v>120000</v>
      </c>
      <c r="F5" s="7"/>
      <c r="G5" s="7"/>
      <c r="H5" s="7"/>
      <c r="I5" s="7"/>
      <c r="J5" s="7"/>
      <c r="K5" s="7"/>
      <c r="L5" s="7"/>
      <c r="M5" s="7"/>
      <c r="N5" s="7">
        <f>SUM(B5:M5)</f>
        <v>120000</v>
      </c>
    </row>
    <row r="6" spans="1:14" ht="18.75" customHeight="1">
      <c r="A6" s="15" t="s">
        <v>42</v>
      </c>
      <c r="B6" s="140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2"/>
    </row>
    <row r="7" spans="1:14" ht="12.75">
      <c r="A7" s="19" t="s">
        <v>43</v>
      </c>
      <c r="B7" s="77">
        <f aca="true" t="shared" si="0" ref="B7:M7">SUM(B8:B12)</f>
        <v>39693</v>
      </c>
      <c r="C7" s="77">
        <f t="shared" si="0"/>
        <v>40990</v>
      </c>
      <c r="D7" s="77">
        <f t="shared" si="0"/>
        <v>48410</v>
      </c>
      <c r="E7" s="77">
        <f>SUM(E8:E13)</f>
        <v>398499</v>
      </c>
      <c r="F7" s="77">
        <f t="shared" si="0"/>
        <v>0</v>
      </c>
      <c r="G7" s="77">
        <f t="shared" si="0"/>
        <v>0</v>
      </c>
      <c r="H7" s="77">
        <f t="shared" si="0"/>
        <v>0</v>
      </c>
      <c r="I7" s="77">
        <f t="shared" si="0"/>
        <v>0</v>
      </c>
      <c r="J7" s="77">
        <f t="shared" si="0"/>
        <v>0</v>
      </c>
      <c r="K7" s="77">
        <f t="shared" si="0"/>
        <v>0</v>
      </c>
      <c r="L7" s="77">
        <f t="shared" si="0"/>
        <v>0</v>
      </c>
      <c r="M7" s="77">
        <f t="shared" si="0"/>
        <v>0</v>
      </c>
      <c r="N7" s="78">
        <f aca="true" t="shared" si="1" ref="N7:N13">SUM(B7:M7)</f>
        <v>527592</v>
      </c>
    </row>
    <row r="8" spans="1:14" ht="12.75">
      <c r="A8" s="24" t="s">
        <v>106</v>
      </c>
      <c r="B8" s="18">
        <v>14703</v>
      </c>
      <c r="C8" s="18"/>
      <c r="D8" s="18"/>
      <c r="E8" s="18"/>
      <c r="F8" s="18"/>
      <c r="G8" s="18"/>
      <c r="H8" s="18"/>
      <c r="I8" s="20"/>
      <c r="J8" s="18"/>
      <c r="K8" s="18"/>
      <c r="L8" s="18"/>
      <c r="M8" s="18"/>
      <c r="N8" s="18">
        <f t="shared" si="1"/>
        <v>14703</v>
      </c>
    </row>
    <row r="9" spans="1:14" ht="25.5">
      <c r="A9" s="45" t="s">
        <v>82</v>
      </c>
      <c r="B9" s="18"/>
      <c r="C9" s="18"/>
      <c r="D9" s="18">
        <v>19600</v>
      </c>
      <c r="E9" s="18"/>
      <c r="F9" s="18"/>
      <c r="G9" s="18"/>
      <c r="H9" s="18"/>
      <c r="I9" s="20"/>
      <c r="J9" s="18"/>
      <c r="K9" s="18"/>
      <c r="L9" s="18"/>
      <c r="M9" s="18"/>
      <c r="N9" s="18">
        <f t="shared" si="1"/>
        <v>19600</v>
      </c>
    </row>
    <row r="10" spans="1:14" ht="12.75">
      <c r="A10" s="9" t="s">
        <v>45</v>
      </c>
      <c r="B10" s="18"/>
      <c r="C10" s="18"/>
      <c r="D10" s="18"/>
      <c r="E10" s="18"/>
      <c r="F10" s="18"/>
      <c r="G10" s="18"/>
      <c r="H10" s="18"/>
      <c r="I10" s="20"/>
      <c r="J10" s="18"/>
      <c r="K10" s="37"/>
      <c r="L10" s="18"/>
      <c r="M10" s="18"/>
      <c r="N10" s="18">
        <f t="shared" si="1"/>
        <v>0</v>
      </c>
    </row>
    <row r="11" spans="1:14" ht="12.75">
      <c r="A11" s="9" t="s">
        <v>46</v>
      </c>
      <c r="B11" s="18"/>
      <c r="C11" s="18"/>
      <c r="D11" s="18"/>
      <c r="E11" s="18"/>
      <c r="F11" s="18"/>
      <c r="G11" s="18"/>
      <c r="H11" s="18"/>
      <c r="I11" s="20"/>
      <c r="J11" s="18"/>
      <c r="K11" s="18"/>
      <c r="L11" s="18"/>
      <c r="M11" s="18"/>
      <c r="N11" s="18">
        <f t="shared" si="1"/>
        <v>0</v>
      </c>
    </row>
    <row r="12" spans="1:14" ht="12.75">
      <c r="A12" s="9" t="s">
        <v>81</v>
      </c>
      <c r="B12" s="18">
        <v>24990</v>
      </c>
      <c r="C12" s="18">
        <v>40990</v>
      </c>
      <c r="D12" s="18">
        <v>28810</v>
      </c>
      <c r="E12" s="18">
        <v>278499</v>
      </c>
      <c r="F12" s="18"/>
      <c r="G12" s="18"/>
      <c r="H12" s="18"/>
      <c r="I12" s="20"/>
      <c r="J12" s="18"/>
      <c r="K12" s="18"/>
      <c r="L12" s="18"/>
      <c r="M12" s="18"/>
      <c r="N12" s="18">
        <f t="shared" si="1"/>
        <v>373289</v>
      </c>
    </row>
    <row r="13" spans="1:14" ht="12.75">
      <c r="A13" s="9" t="s">
        <v>150</v>
      </c>
      <c r="B13" s="18"/>
      <c r="C13" s="18"/>
      <c r="D13" s="18"/>
      <c r="E13" s="18">
        <v>120000</v>
      </c>
      <c r="F13" s="18"/>
      <c r="G13" s="18"/>
      <c r="H13" s="18"/>
      <c r="I13" s="20"/>
      <c r="J13" s="18"/>
      <c r="K13" s="18"/>
      <c r="L13" s="18"/>
      <c r="M13" s="18"/>
      <c r="N13" s="18">
        <f t="shared" si="1"/>
        <v>120000</v>
      </c>
    </row>
    <row r="14" spans="1:14" ht="8.25" customHeight="1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19.5" customHeight="1">
      <c r="A15" s="15" t="s">
        <v>47</v>
      </c>
      <c r="B15" s="140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2">
        <f aca="true" t="shared" si="2" ref="N15:N20">SUM(B15:M15)</f>
        <v>0</v>
      </c>
    </row>
    <row r="16" spans="1:14" ht="12.75">
      <c r="A16" s="19" t="s">
        <v>43</v>
      </c>
      <c r="B16" s="77">
        <f aca="true" t="shared" si="3" ref="B16:M16">SUM(B17:B20)</f>
        <v>18300</v>
      </c>
      <c r="C16" s="77">
        <f t="shared" si="3"/>
        <v>36871</v>
      </c>
      <c r="D16" s="77">
        <f t="shared" si="3"/>
        <v>33797</v>
      </c>
      <c r="E16" s="77">
        <f t="shared" si="3"/>
        <v>54622</v>
      </c>
      <c r="F16" s="77">
        <f t="shared" si="3"/>
        <v>0</v>
      </c>
      <c r="G16" s="77">
        <f t="shared" si="3"/>
        <v>0</v>
      </c>
      <c r="H16" s="77">
        <f t="shared" si="3"/>
        <v>0</v>
      </c>
      <c r="I16" s="77">
        <f t="shared" si="3"/>
        <v>0</v>
      </c>
      <c r="J16" s="77">
        <f t="shared" si="3"/>
        <v>0</v>
      </c>
      <c r="K16" s="77">
        <f t="shared" si="3"/>
        <v>0</v>
      </c>
      <c r="L16" s="77">
        <f t="shared" si="3"/>
        <v>0</v>
      </c>
      <c r="M16" s="77">
        <f t="shared" si="3"/>
        <v>0</v>
      </c>
      <c r="N16" s="78">
        <f t="shared" si="2"/>
        <v>143590</v>
      </c>
    </row>
    <row r="17" spans="1:14" ht="12.75">
      <c r="A17" s="9" t="s">
        <v>48</v>
      </c>
      <c r="B17" s="18"/>
      <c r="C17" s="18"/>
      <c r="D17" s="18"/>
      <c r="E17" s="18"/>
      <c r="F17" s="18"/>
      <c r="G17" s="18"/>
      <c r="H17" s="18"/>
      <c r="I17" s="20"/>
      <c r="J17" s="18"/>
      <c r="K17" s="18"/>
      <c r="L17" s="18"/>
      <c r="M17" s="18"/>
      <c r="N17" s="18">
        <f t="shared" si="2"/>
        <v>0</v>
      </c>
    </row>
    <row r="18" spans="1:14" ht="12.75">
      <c r="A18" s="24" t="s">
        <v>105</v>
      </c>
      <c r="B18" s="18">
        <v>18300</v>
      </c>
      <c r="C18" s="18">
        <v>36871</v>
      </c>
      <c r="D18" s="18">
        <v>33797</v>
      </c>
      <c r="E18" s="18">
        <v>54622</v>
      </c>
      <c r="F18" s="18"/>
      <c r="G18" s="18"/>
      <c r="H18" s="18"/>
      <c r="I18" s="20"/>
      <c r="J18" s="18"/>
      <c r="K18" s="18"/>
      <c r="L18" s="18"/>
      <c r="M18" s="18"/>
      <c r="N18" s="18">
        <f t="shared" si="2"/>
        <v>143590</v>
      </c>
    </row>
    <row r="19" spans="1:14" ht="12.75">
      <c r="A19" s="9" t="s">
        <v>44</v>
      </c>
      <c r="B19" s="18"/>
      <c r="C19" s="18"/>
      <c r="D19" s="18"/>
      <c r="E19" s="18"/>
      <c r="F19" s="18"/>
      <c r="G19" s="18"/>
      <c r="H19" s="18"/>
      <c r="I19" s="20"/>
      <c r="J19" s="18"/>
      <c r="K19" s="18"/>
      <c r="L19" s="18"/>
      <c r="M19" s="18"/>
      <c r="N19" s="18">
        <f t="shared" si="2"/>
        <v>0</v>
      </c>
    </row>
    <row r="20" spans="1:14" ht="12.75">
      <c r="A20" s="9" t="s">
        <v>49</v>
      </c>
      <c r="B20" s="18"/>
      <c r="C20" s="18"/>
      <c r="D20" s="18"/>
      <c r="E20" s="18"/>
      <c r="F20" s="18"/>
      <c r="G20" s="18"/>
      <c r="H20" s="18"/>
      <c r="I20" s="20"/>
      <c r="J20" s="18"/>
      <c r="K20" s="18"/>
      <c r="L20" s="18"/>
      <c r="M20" s="18"/>
      <c r="N20" s="18">
        <f t="shared" si="2"/>
        <v>0</v>
      </c>
    </row>
    <row r="21" spans="1:14" ht="8.2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ht="18" customHeight="1">
      <c r="A22" s="15" t="s">
        <v>50</v>
      </c>
      <c r="B22" s="140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2">
        <f>SUM(D22:M22)</f>
        <v>0</v>
      </c>
    </row>
    <row r="23" spans="1:14" ht="12.75">
      <c r="A23" s="19" t="s">
        <v>43</v>
      </c>
      <c r="B23" s="77">
        <f aca="true" t="shared" si="4" ref="B23:M23">SUM(B24:B27)</f>
        <v>0</v>
      </c>
      <c r="C23" s="77">
        <f t="shared" si="4"/>
        <v>0</v>
      </c>
      <c r="D23" s="77">
        <f t="shared" si="4"/>
        <v>0</v>
      </c>
      <c r="E23" s="77">
        <f t="shared" si="4"/>
        <v>0</v>
      </c>
      <c r="F23" s="77">
        <f t="shared" si="4"/>
        <v>11800</v>
      </c>
      <c r="G23" s="77">
        <f t="shared" si="4"/>
        <v>0</v>
      </c>
      <c r="H23" s="77">
        <f t="shared" si="4"/>
        <v>0</v>
      </c>
      <c r="I23" s="77">
        <f t="shared" si="4"/>
        <v>0</v>
      </c>
      <c r="J23" s="77">
        <f t="shared" si="4"/>
        <v>0</v>
      </c>
      <c r="K23" s="77">
        <f t="shared" si="4"/>
        <v>0</v>
      </c>
      <c r="L23" s="77">
        <f t="shared" si="4"/>
        <v>0</v>
      </c>
      <c r="M23" s="77">
        <f t="shared" si="4"/>
        <v>0</v>
      </c>
      <c r="N23" s="79">
        <f>SUM(B23:M23)</f>
        <v>11800</v>
      </c>
    </row>
    <row r="24" spans="1:14" ht="12.75">
      <c r="A24" s="9" t="s">
        <v>103</v>
      </c>
      <c r="B24" s="18"/>
      <c r="C24" s="18"/>
      <c r="D24" s="18"/>
      <c r="E24" s="18"/>
      <c r="F24" s="18">
        <v>11800</v>
      </c>
      <c r="G24" s="18"/>
      <c r="H24" s="18"/>
      <c r="I24" s="20"/>
      <c r="J24" s="18"/>
      <c r="K24" s="18"/>
      <c r="L24" s="18"/>
      <c r="M24" s="18"/>
      <c r="N24" s="18">
        <f>SUM(B24:M24)</f>
        <v>11800</v>
      </c>
    </row>
    <row r="25" spans="1:14" ht="12.75">
      <c r="A25" s="9" t="s">
        <v>51</v>
      </c>
      <c r="B25" s="18"/>
      <c r="C25" s="18"/>
      <c r="D25" s="18"/>
      <c r="E25" s="18"/>
      <c r="F25" s="18"/>
      <c r="G25" s="18"/>
      <c r="H25" s="18"/>
      <c r="I25" s="20"/>
      <c r="J25" s="18"/>
      <c r="K25" s="18"/>
      <c r="L25" s="18"/>
      <c r="M25" s="18"/>
      <c r="N25" s="18">
        <f>SUM(B25:M25)</f>
        <v>0</v>
      </c>
    </row>
    <row r="26" spans="1:14" ht="12.75">
      <c r="A26" s="9" t="s">
        <v>52</v>
      </c>
      <c r="B26" s="18"/>
      <c r="C26" s="18"/>
      <c r="D26" s="18"/>
      <c r="E26" s="18"/>
      <c r="F26" s="18"/>
      <c r="G26" s="18"/>
      <c r="H26" s="18"/>
      <c r="I26" s="20"/>
      <c r="J26" s="18"/>
      <c r="K26" s="18"/>
      <c r="L26" s="18"/>
      <c r="M26" s="18"/>
      <c r="N26" s="18">
        <f>SUM(B26:M26)</f>
        <v>0</v>
      </c>
    </row>
    <row r="27" spans="1:14" ht="12.75">
      <c r="A27" s="9" t="s">
        <v>53</v>
      </c>
      <c r="B27" s="18"/>
      <c r="C27" s="18"/>
      <c r="D27" s="18"/>
      <c r="E27" s="18"/>
      <c r="F27" s="18"/>
      <c r="G27" s="18"/>
      <c r="H27" s="18"/>
      <c r="I27" s="20"/>
      <c r="J27" s="18"/>
      <c r="K27" s="18"/>
      <c r="L27" s="18"/>
      <c r="M27" s="18"/>
      <c r="N27" s="18">
        <f>SUM(B27:M27)</f>
        <v>0</v>
      </c>
    </row>
    <row r="28" spans="1:14" ht="7.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ht="19.5" customHeight="1">
      <c r="A29" s="15" t="s">
        <v>54</v>
      </c>
      <c r="B29" s="140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2">
        <f>SUM(D29:M29)</f>
        <v>0</v>
      </c>
    </row>
    <row r="30" spans="1:14" ht="12.75">
      <c r="A30" s="19" t="s">
        <v>43</v>
      </c>
      <c r="B30" s="77">
        <f>SUM(B31:B36)</f>
        <v>0</v>
      </c>
      <c r="C30" s="77">
        <f aca="true" t="shared" si="5" ref="C30:L30">SUM(C31:C35)</f>
        <v>0</v>
      </c>
      <c r="D30" s="77">
        <f t="shared" si="5"/>
        <v>0</v>
      </c>
      <c r="E30" s="77">
        <f t="shared" si="5"/>
        <v>0</v>
      </c>
      <c r="F30" s="77">
        <f t="shared" si="5"/>
        <v>0</v>
      </c>
      <c r="G30" s="77">
        <f t="shared" si="5"/>
        <v>0</v>
      </c>
      <c r="H30" s="77">
        <f t="shared" si="5"/>
        <v>0</v>
      </c>
      <c r="I30" s="77">
        <f t="shared" si="5"/>
        <v>0</v>
      </c>
      <c r="J30" s="77">
        <f t="shared" si="5"/>
        <v>0</v>
      </c>
      <c r="K30" s="77">
        <f t="shared" si="5"/>
        <v>0</v>
      </c>
      <c r="L30" s="77">
        <f t="shared" si="5"/>
        <v>0</v>
      </c>
      <c r="M30" s="77">
        <f>SUM(M31:M36)</f>
        <v>0</v>
      </c>
      <c r="N30" s="79">
        <f aca="true" t="shared" si="6" ref="N30:N36">SUM(B30:M30)</f>
        <v>0</v>
      </c>
    </row>
    <row r="31" spans="1:14" ht="12.75">
      <c r="A31" s="9" t="s">
        <v>55</v>
      </c>
      <c r="B31" s="18"/>
      <c r="C31" s="18"/>
      <c r="D31" s="18"/>
      <c r="E31" s="18"/>
      <c r="F31" s="18"/>
      <c r="G31" s="18"/>
      <c r="H31" s="18"/>
      <c r="I31" s="20"/>
      <c r="J31" s="18"/>
      <c r="K31" s="18"/>
      <c r="L31" s="18"/>
      <c r="M31" s="18"/>
      <c r="N31" s="18">
        <f t="shared" si="6"/>
        <v>0</v>
      </c>
    </row>
    <row r="32" spans="1:14" ht="12.75">
      <c r="A32" s="9" t="s">
        <v>56</v>
      </c>
      <c r="B32" s="18"/>
      <c r="C32" s="18"/>
      <c r="D32" s="18"/>
      <c r="E32" s="18"/>
      <c r="F32" s="18"/>
      <c r="G32" s="18"/>
      <c r="H32" s="18"/>
      <c r="I32" s="20"/>
      <c r="J32" s="18"/>
      <c r="K32" s="18"/>
      <c r="L32" s="18"/>
      <c r="M32" s="18"/>
      <c r="N32" s="18">
        <f t="shared" si="6"/>
        <v>0</v>
      </c>
    </row>
    <row r="33" spans="1:14" ht="12.75">
      <c r="A33" s="9" t="s">
        <v>57</v>
      </c>
      <c r="B33" s="18"/>
      <c r="C33" s="18"/>
      <c r="D33" s="18"/>
      <c r="E33" s="18"/>
      <c r="F33" s="18"/>
      <c r="G33" s="18"/>
      <c r="H33" s="18"/>
      <c r="I33" s="20"/>
      <c r="J33" s="18"/>
      <c r="K33" s="18"/>
      <c r="L33" s="18"/>
      <c r="M33" s="18"/>
      <c r="N33" s="18">
        <f t="shared" si="6"/>
        <v>0</v>
      </c>
    </row>
    <row r="34" spans="1:14" ht="12.75">
      <c r="A34" s="9" t="s">
        <v>58</v>
      </c>
      <c r="B34" s="18"/>
      <c r="C34" s="18"/>
      <c r="D34" s="18"/>
      <c r="E34" s="18"/>
      <c r="F34" s="18"/>
      <c r="G34" s="18"/>
      <c r="H34" s="18"/>
      <c r="I34" s="20"/>
      <c r="J34" s="18"/>
      <c r="K34" s="18"/>
      <c r="L34" s="18"/>
      <c r="M34" s="18"/>
      <c r="N34" s="18">
        <f t="shared" si="6"/>
        <v>0</v>
      </c>
    </row>
    <row r="35" spans="1:14" ht="12.75">
      <c r="A35" s="9" t="s">
        <v>59</v>
      </c>
      <c r="B35" s="18"/>
      <c r="C35" s="18"/>
      <c r="D35" s="18"/>
      <c r="E35" s="18"/>
      <c r="F35" s="18"/>
      <c r="G35" s="18"/>
      <c r="H35" s="18"/>
      <c r="I35" s="20"/>
      <c r="J35" s="18"/>
      <c r="K35" s="18"/>
      <c r="L35" s="18"/>
      <c r="M35" s="18"/>
      <c r="N35" s="18">
        <f t="shared" si="6"/>
        <v>0</v>
      </c>
    </row>
    <row r="36" spans="1:14" ht="12.75">
      <c r="A36" s="9" t="s">
        <v>104</v>
      </c>
      <c r="B36" s="18"/>
      <c r="C36" s="18"/>
      <c r="D36" s="18"/>
      <c r="E36" s="18"/>
      <c r="F36" s="18"/>
      <c r="G36" s="18"/>
      <c r="H36" s="18"/>
      <c r="I36" s="20"/>
      <c r="J36" s="18"/>
      <c r="K36" s="18"/>
      <c r="L36" s="18"/>
      <c r="M36" s="18"/>
      <c r="N36" s="18">
        <f t="shared" si="6"/>
        <v>0</v>
      </c>
    </row>
    <row r="37" spans="1:14" ht="9" customHeight="1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4" ht="19.5" customHeight="1">
      <c r="A38" s="15" t="s">
        <v>60</v>
      </c>
      <c r="B38" s="140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2">
        <f>SUM(D38:M38)</f>
        <v>0</v>
      </c>
    </row>
    <row r="39" spans="1:14" ht="12.75">
      <c r="A39" s="19" t="s">
        <v>43</v>
      </c>
      <c r="B39" s="77">
        <f aca="true" t="shared" si="7" ref="B39:M39">SUM(B40:B41)</f>
        <v>55310.869999999995</v>
      </c>
      <c r="C39" s="77">
        <f t="shared" si="7"/>
        <v>0</v>
      </c>
      <c r="D39" s="77">
        <f t="shared" si="7"/>
        <v>0</v>
      </c>
      <c r="E39" s="77">
        <f t="shared" si="7"/>
        <v>6803.23</v>
      </c>
      <c r="F39" s="77">
        <f t="shared" si="7"/>
        <v>0</v>
      </c>
      <c r="G39" s="77">
        <f t="shared" si="7"/>
        <v>0</v>
      </c>
      <c r="H39" s="77">
        <f t="shared" si="7"/>
        <v>0</v>
      </c>
      <c r="I39" s="77">
        <f t="shared" si="7"/>
        <v>0</v>
      </c>
      <c r="J39" s="77">
        <f t="shared" si="7"/>
        <v>0</v>
      </c>
      <c r="K39" s="77">
        <f t="shared" si="7"/>
        <v>0</v>
      </c>
      <c r="L39" s="77">
        <f t="shared" si="7"/>
        <v>0</v>
      </c>
      <c r="M39" s="77">
        <f t="shared" si="7"/>
        <v>0</v>
      </c>
      <c r="N39" s="79">
        <f>SUM(B39:M39)</f>
        <v>62114.09999999999</v>
      </c>
    </row>
    <row r="40" spans="1:14" ht="12.75">
      <c r="A40" s="9" t="s">
        <v>61</v>
      </c>
      <c r="B40" s="18">
        <v>32155.41</v>
      </c>
      <c r="C40" s="18"/>
      <c r="D40" s="18"/>
      <c r="E40" s="18"/>
      <c r="F40" s="18"/>
      <c r="G40" s="18"/>
      <c r="H40" s="18"/>
      <c r="I40" s="20"/>
      <c r="J40" s="18"/>
      <c r="K40" s="18"/>
      <c r="L40" s="18"/>
      <c r="M40" s="18"/>
      <c r="N40" s="18">
        <f>SUM(B40:M40)</f>
        <v>32155.41</v>
      </c>
    </row>
    <row r="41" spans="1:14" ht="12.75">
      <c r="A41" s="9" t="s">
        <v>102</v>
      </c>
      <c r="B41" s="18">
        <v>23155.46</v>
      </c>
      <c r="C41" s="18"/>
      <c r="D41" s="18"/>
      <c r="E41" s="18">
        <v>6803.23</v>
      </c>
      <c r="F41" s="18"/>
      <c r="G41" s="18"/>
      <c r="H41" s="18"/>
      <c r="I41" s="20"/>
      <c r="J41" s="18"/>
      <c r="K41" s="18"/>
      <c r="L41" s="18"/>
      <c r="M41" s="18"/>
      <c r="N41" s="18">
        <f>SUM(B41:M41)</f>
        <v>29958.69</v>
      </c>
    </row>
    <row r="42" spans="1:14" ht="7.5" customHeight="1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4" ht="20.25" customHeight="1">
      <c r="A43" s="15" t="s">
        <v>62</v>
      </c>
      <c r="B43" s="140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2"/>
    </row>
    <row r="44" spans="1:14" ht="12.75">
      <c r="A44" s="19" t="s">
        <v>43</v>
      </c>
      <c r="B44" s="77">
        <f>SUM(B45:B46)</f>
        <v>21653</v>
      </c>
      <c r="C44" s="77">
        <f>SUM(C45:C46)</f>
        <v>15400</v>
      </c>
      <c r="D44" s="77"/>
      <c r="E44" s="77"/>
      <c r="F44" s="77"/>
      <c r="G44" s="77"/>
      <c r="H44" s="77"/>
      <c r="I44" s="77">
        <f>I45</f>
        <v>0</v>
      </c>
      <c r="J44" s="77">
        <f>J46+J45</f>
        <v>0</v>
      </c>
      <c r="K44" s="77">
        <f>K46+K45</f>
        <v>0</v>
      </c>
      <c r="L44" s="77">
        <f>L46+L45</f>
        <v>0</v>
      </c>
      <c r="M44" s="77">
        <f>M46+M45</f>
        <v>0</v>
      </c>
      <c r="N44" s="79">
        <f>SUM(B44:M44)</f>
        <v>37053</v>
      </c>
    </row>
    <row r="45" spans="1:14" ht="12.75">
      <c r="A45" s="9" t="s">
        <v>63</v>
      </c>
      <c r="B45" s="18">
        <v>21653</v>
      </c>
      <c r="C45" s="18">
        <v>15400</v>
      </c>
      <c r="D45" s="18"/>
      <c r="E45" s="18"/>
      <c r="F45" s="18"/>
      <c r="G45" s="18"/>
      <c r="H45" s="18"/>
      <c r="I45" s="20"/>
      <c r="J45" s="18"/>
      <c r="K45" s="18"/>
      <c r="L45" s="18"/>
      <c r="M45" s="18"/>
      <c r="N45" s="18">
        <f>SUM(B45:M45)</f>
        <v>37053</v>
      </c>
    </row>
    <row r="46" spans="1:14" ht="12.75">
      <c r="A46" s="9" t="s">
        <v>64</v>
      </c>
      <c r="B46" s="18"/>
      <c r="C46" s="18"/>
      <c r="D46" s="18"/>
      <c r="E46" s="18"/>
      <c r="F46" s="18"/>
      <c r="G46" s="18"/>
      <c r="H46" s="18"/>
      <c r="I46" s="20"/>
      <c r="J46" s="18"/>
      <c r="K46" s="18"/>
      <c r="L46" s="18"/>
      <c r="M46" s="18"/>
      <c r="N46" s="18">
        <f>SUM(B46:M46)</f>
        <v>0</v>
      </c>
    </row>
    <row r="47" spans="1:14" ht="18.75" customHeight="1">
      <c r="A47" s="8" t="s">
        <v>65</v>
      </c>
      <c r="B47" s="74">
        <f>B7+B16+B23+B30+B39+B44</f>
        <v>134956.87</v>
      </c>
      <c r="C47" s="74">
        <f aca="true" t="shared" si="8" ref="C47:M47">C7+C16+C23+C30+C39+C44</f>
        <v>93261</v>
      </c>
      <c r="D47" s="74">
        <f t="shared" si="8"/>
        <v>82207</v>
      </c>
      <c r="E47" s="74">
        <f>E7+E16+E23+E30+E39+E44</f>
        <v>459924.23</v>
      </c>
      <c r="F47" s="74">
        <f t="shared" si="8"/>
        <v>11800</v>
      </c>
      <c r="G47" s="74">
        <f t="shared" si="8"/>
        <v>0</v>
      </c>
      <c r="H47" s="74">
        <f t="shared" si="8"/>
        <v>0</v>
      </c>
      <c r="I47" s="74">
        <f t="shared" si="8"/>
        <v>0</v>
      </c>
      <c r="J47" s="74">
        <f t="shared" si="8"/>
        <v>0</v>
      </c>
      <c r="K47" s="74">
        <f t="shared" si="8"/>
        <v>0</v>
      </c>
      <c r="L47" s="74">
        <f t="shared" si="8"/>
        <v>0</v>
      </c>
      <c r="M47" s="74">
        <f t="shared" si="8"/>
        <v>0</v>
      </c>
      <c r="N47" s="74">
        <f>SUM(B47:M47)</f>
        <v>782149.1</v>
      </c>
    </row>
    <row r="49" spans="1:14" ht="15.75">
      <c r="A49" s="146" t="s">
        <v>72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8"/>
      <c r="N49" s="42">
        <f>N5-N47</f>
        <v>-662149.1</v>
      </c>
    </row>
    <row r="50" ht="12.75">
      <c r="N50" s="26"/>
    </row>
    <row r="51" spans="1:14" ht="15.75">
      <c r="A51" s="6" t="s">
        <v>66</v>
      </c>
      <c r="K51" s="46"/>
      <c r="N51" s="26"/>
    </row>
    <row r="52" spans="1:14" ht="12.75">
      <c r="A52" s="9" t="s">
        <v>67</v>
      </c>
      <c r="B52" s="18"/>
      <c r="C52" s="18"/>
      <c r="D52" s="18"/>
      <c r="E52" s="18"/>
      <c r="F52" s="18"/>
      <c r="G52" s="18"/>
      <c r="H52" s="18"/>
      <c r="I52" s="20"/>
      <c r="J52" s="20"/>
      <c r="K52" s="18"/>
      <c r="L52" s="18"/>
      <c r="M52" s="18"/>
      <c r="N52" s="20"/>
    </row>
    <row r="53" spans="1:14" ht="12.75">
      <c r="A53" s="9" t="s">
        <v>68</v>
      </c>
      <c r="B53" s="18"/>
      <c r="C53" s="18">
        <v>7807</v>
      </c>
      <c r="D53" s="18">
        <f>20000+800</f>
        <v>20800</v>
      </c>
      <c r="E53" s="18">
        <v>13000</v>
      </c>
      <c r="F53" s="18">
        <v>3740</v>
      </c>
      <c r="G53" s="18"/>
      <c r="H53" s="18"/>
      <c r="I53" s="18"/>
      <c r="J53" s="20"/>
      <c r="K53" s="18"/>
      <c r="L53" s="18"/>
      <c r="M53" s="18"/>
      <c r="N53" s="20"/>
    </row>
    <row r="54" spans="1:14" ht="12.75" hidden="1">
      <c r="A54" s="9" t="s">
        <v>69</v>
      </c>
      <c r="B54" s="18"/>
      <c r="C54" s="18"/>
      <c r="D54" s="18"/>
      <c r="E54" s="18"/>
      <c r="F54" s="18"/>
      <c r="G54" s="18"/>
      <c r="H54" s="18"/>
      <c r="I54" s="18"/>
      <c r="J54" s="20"/>
      <c r="K54" s="18"/>
      <c r="L54" s="18"/>
      <c r="M54" s="18"/>
      <c r="N54" s="20"/>
    </row>
    <row r="55" spans="1:14" ht="12.75">
      <c r="A55" s="9" t="s">
        <v>109</v>
      </c>
      <c r="B55" s="69">
        <v>10000</v>
      </c>
      <c r="C55" s="18">
        <v>342500</v>
      </c>
      <c r="D55" s="18">
        <f>206000+10000</f>
        <v>216000</v>
      </c>
      <c r="E55" s="18">
        <v>428219.21</v>
      </c>
      <c r="F55" s="18"/>
      <c r="G55" s="18"/>
      <c r="H55" s="18"/>
      <c r="I55" s="18"/>
      <c r="J55" s="20"/>
      <c r="K55" s="18"/>
      <c r="L55" s="18"/>
      <c r="M55" s="18"/>
      <c r="N55" s="20"/>
    </row>
    <row r="56" spans="1:14" ht="12.75" hidden="1">
      <c r="A56" s="9"/>
      <c r="B56" s="69"/>
      <c r="C56" s="18"/>
      <c r="D56" s="18"/>
      <c r="E56" s="18"/>
      <c r="F56" s="18"/>
      <c r="G56" s="18"/>
      <c r="H56" s="18"/>
      <c r="I56" s="18"/>
      <c r="J56" s="20"/>
      <c r="K56" s="18"/>
      <c r="L56" s="18"/>
      <c r="M56" s="18"/>
      <c r="N56" s="20"/>
    </row>
    <row r="57" spans="1:14" ht="12.75">
      <c r="A57" s="9" t="s">
        <v>86</v>
      </c>
      <c r="B57" s="69">
        <f>20230+9077</f>
        <v>29307</v>
      </c>
      <c r="C57" s="18"/>
      <c r="D57" s="18">
        <f>23090</f>
        <v>23090</v>
      </c>
      <c r="E57" s="18"/>
      <c r="F57" s="18">
        <v>1200</v>
      </c>
      <c r="G57" s="18"/>
      <c r="H57" s="18"/>
      <c r="I57" s="18"/>
      <c r="J57" s="20"/>
      <c r="K57" s="18"/>
      <c r="L57" s="18"/>
      <c r="M57" s="18"/>
      <c r="N57" s="20"/>
    </row>
    <row r="58" spans="1:14" ht="12.75">
      <c r="A58" s="20" t="s">
        <v>70</v>
      </c>
      <c r="B58" s="18">
        <v>42840</v>
      </c>
      <c r="C58" s="18">
        <v>52822</v>
      </c>
      <c r="D58" s="18">
        <v>70999.6</v>
      </c>
      <c r="E58" s="93">
        <v>102006</v>
      </c>
      <c r="F58" s="18"/>
      <c r="G58" s="18"/>
      <c r="H58" s="18"/>
      <c r="I58" s="18"/>
      <c r="J58" s="18"/>
      <c r="K58" s="18"/>
      <c r="L58" s="18"/>
      <c r="M58" s="18"/>
      <c r="N58" s="20"/>
    </row>
    <row r="59" spans="1:14" ht="12.75">
      <c r="A59" s="20" t="s">
        <v>110</v>
      </c>
      <c r="B59" s="18"/>
      <c r="C59" s="18"/>
      <c r="D59" s="18">
        <v>15000</v>
      </c>
      <c r="E59" s="18"/>
      <c r="F59" s="18"/>
      <c r="G59" s="18"/>
      <c r="H59" s="18"/>
      <c r="I59" s="18"/>
      <c r="J59" s="18"/>
      <c r="K59" s="18"/>
      <c r="L59" s="18"/>
      <c r="M59" s="18"/>
      <c r="N59" s="20"/>
    </row>
    <row r="60" spans="1:14" ht="12.75">
      <c r="A60" s="20" t="s">
        <v>85</v>
      </c>
      <c r="B60" s="18">
        <v>2510</v>
      </c>
      <c r="C60" s="18">
        <v>4843</v>
      </c>
      <c r="D60" s="18">
        <v>200</v>
      </c>
      <c r="E60" s="18">
        <v>3800</v>
      </c>
      <c r="F60" s="18">
        <v>270</v>
      </c>
      <c r="G60" s="18"/>
      <c r="H60" s="18"/>
      <c r="I60" s="18"/>
      <c r="J60" s="18"/>
      <c r="K60" s="18"/>
      <c r="L60" s="18"/>
      <c r="M60" s="18"/>
      <c r="N60" s="20"/>
    </row>
    <row r="61" spans="1:14" ht="15.75">
      <c r="A61" s="15" t="s">
        <v>71</v>
      </c>
      <c r="B61" s="23">
        <f>SUM(B52:B60)</f>
        <v>84657</v>
      </c>
      <c r="C61" s="23">
        <f>SUM(C52:C60)</f>
        <v>407972</v>
      </c>
      <c r="D61" s="23">
        <f aca="true" t="shared" si="9" ref="D61:M61">SUM(D52:D60)</f>
        <v>346089.6</v>
      </c>
      <c r="E61" s="23">
        <f t="shared" si="9"/>
        <v>547025.21</v>
      </c>
      <c r="F61" s="23">
        <f t="shared" si="9"/>
        <v>5210</v>
      </c>
      <c r="G61" s="23">
        <f t="shared" si="9"/>
        <v>0</v>
      </c>
      <c r="H61" s="23">
        <f t="shared" si="9"/>
        <v>0</v>
      </c>
      <c r="I61" s="23">
        <f t="shared" si="9"/>
        <v>0</v>
      </c>
      <c r="J61" s="23">
        <f t="shared" si="9"/>
        <v>0</v>
      </c>
      <c r="K61" s="23">
        <f t="shared" si="9"/>
        <v>0</v>
      </c>
      <c r="L61" s="23">
        <f t="shared" si="9"/>
        <v>0</v>
      </c>
      <c r="M61" s="23">
        <f t="shared" si="9"/>
        <v>0</v>
      </c>
      <c r="N61" s="10">
        <f>SUM(B61:M61)</f>
        <v>1390953.81</v>
      </c>
    </row>
    <row r="63" spans="1:8" ht="16.5" customHeight="1">
      <c r="A63" s="71"/>
      <c r="B63" s="5"/>
      <c r="D63" s="143" t="s">
        <v>118</v>
      </c>
      <c r="E63" s="144"/>
      <c r="F63" s="144"/>
      <c r="G63" s="145"/>
      <c r="H63" s="27"/>
    </row>
    <row r="64" spans="1:2" ht="12.75">
      <c r="A64" s="5"/>
      <c r="B64" s="5"/>
    </row>
    <row r="65" spans="1:8" ht="30.75" customHeight="1">
      <c r="A65" s="72"/>
      <c r="B65" s="73"/>
      <c r="D65" s="149" t="s">
        <v>113</v>
      </c>
      <c r="E65" s="150"/>
      <c r="F65" s="150"/>
      <c r="G65" s="150"/>
      <c r="H65" s="28">
        <f>бюджет!E42</f>
        <v>187422.6000000001</v>
      </c>
    </row>
    <row r="66" spans="1:8" ht="12.75">
      <c r="A66" s="72"/>
      <c r="B66" s="73"/>
      <c r="D66" s="149" t="s">
        <v>114</v>
      </c>
      <c r="E66" s="150"/>
      <c r="F66" s="150"/>
      <c r="G66" s="150"/>
      <c r="H66" s="28">
        <v>0</v>
      </c>
    </row>
    <row r="67" spans="1:8" ht="12.75">
      <c r="A67" s="72"/>
      <c r="B67" s="73"/>
      <c r="D67" s="149" t="s">
        <v>115</v>
      </c>
      <c r="E67" s="150"/>
      <c r="F67" s="150"/>
      <c r="G67" s="150"/>
      <c r="H67" s="28">
        <f>бюджет!N2</f>
        <v>0</v>
      </c>
    </row>
    <row r="68" spans="1:10" ht="30.75" customHeight="1">
      <c r="A68" s="43"/>
      <c r="B68" s="44"/>
      <c r="D68" s="153" t="s">
        <v>116</v>
      </c>
      <c r="E68" s="154"/>
      <c r="F68" s="154"/>
      <c r="G68" s="154"/>
      <c r="H68" s="29">
        <f>бюджет!E42</f>
        <v>187422.6000000001</v>
      </c>
      <c r="I68" s="36"/>
      <c r="J68" s="33"/>
    </row>
    <row r="69" spans="1:10" ht="30.75" customHeight="1">
      <c r="A69" s="43"/>
      <c r="B69" s="44"/>
      <c r="D69" s="153" t="s">
        <v>117</v>
      </c>
      <c r="E69" s="154"/>
      <c r="F69" s="154"/>
      <c r="G69" s="154"/>
      <c r="H69" s="29">
        <f>'бюджет Корден'!N36</f>
        <v>0</v>
      </c>
      <c r="I69" s="36"/>
      <c r="J69" s="33"/>
    </row>
    <row r="70" spans="1:8" ht="30.75" customHeight="1">
      <c r="A70" s="40"/>
      <c r="D70" s="151" t="s">
        <v>76</v>
      </c>
      <c r="E70" s="152"/>
      <c r="F70" s="152"/>
      <c r="G70" s="152"/>
      <c r="H70" s="41">
        <f>SUM(H68:H69)</f>
        <v>187422.6000000001</v>
      </c>
    </row>
  </sheetData>
  <sheetProtection selectLockedCells="1" selectUnlockedCells="1"/>
  <mergeCells count="18">
    <mergeCell ref="D63:G63"/>
    <mergeCell ref="A49:M49"/>
    <mergeCell ref="D65:G65"/>
    <mergeCell ref="D70:G70"/>
    <mergeCell ref="D69:G69"/>
    <mergeCell ref="D66:G66"/>
    <mergeCell ref="D67:G67"/>
    <mergeCell ref="D68:G68"/>
    <mergeCell ref="B38:N38"/>
    <mergeCell ref="B43:N43"/>
    <mergeCell ref="K3:M3"/>
    <mergeCell ref="B6:N6"/>
    <mergeCell ref="B15:N15"/>
    <mergeCell ref="B22:N22"/>
    <mergeCell ref="B3:D3"/>
    <mergeCell ref="E3:G3"/>
    <mergeCell ref="H3:J3"/>
    <mergeCell ref="B29:N29"/>
  </mergeCells>
  <printOptions/>
  <pageMargins left="0.5118110236220472" right="0.2755905511811024" top="0.5905511811023623" bottom="0.31496062992125984" header="0.3937007874015748" footer="0.3937007874015748"/>
  <pageSetup fitToWidth="0" fitToHeight="1" horizontalDpi="600" verticalDpi="600" orientation="landscape" paperSize="9" scale="54" r:id="rId3"/>
  <headerFooter alignWithMargins="0">
    <oddHeader>&amp;C&amp;A</oddHeader>
    <oddFooter>&amp;CСтраница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2.140625" style="0" customWidth="1"/>
    <col min="4" max="4" width="10.57421875" style="0" customWidth="1"/>
    <col min="5" max="5" width="10.140625" style="0" bestFit="1" customWidth="1"/>
  </cols>
  <sheetData>
    <row r="1" spans="1:4" ht="12.75">
      <c r="A1" s="27" t="s">
        <v>125</v>
      </c>
      <c r="D1" s="95">
        <v>41395</v>
      </c>
    </row>
    <row r="2" ht="12.75">
      <c r="A2" s="27"/>
    </row>
    <row r="3" spans="1:5" ht="12.75">
      <c r="A3" s="20" t="s">
        <v>130</v>
      </c>
      <c r="B3" s="20">
        <v>2012</v>
      </c>
      <c r="C3" s="20">
        <v>2013</v>
      </c>
      <c r="D3" s="96" t="s">
        <v>24</v>
      </c>
      <c r="E3" s="5"/>
    </row>
    <row r="4" spans="1:5" ht="12.75">
      <c r="A4" s="34" t="s">
        <v>126</v>
      </c>
      <c r="B4" s="18">
        <v>5063400</v>
      </c>
      <c r="C4" s="18">
        <v>-107718</v>
      </c>
      <c r="D4" s="18">
        <f>SUM(B4:C4)</f>
        <v>4955682</v>
      </c>
      <c r="E4" s="5"/>
    </row>
    <row r="5" spans="1:5" ht="12.75">
      <c r="A5" s="34" t="s">
        <v>127</v>
      </c>
      <c r="B5" s="18"/>
      <c r="C5" s="18">
        <v>6815990</v>
      </c>
      <c r="D5" s="18">
        <f>SUM(B5:C5)</f>
        <v>6815990</v>
      </c>
      <c r="E5" s="5"/>
    </row>
    <row r="6" spans="1:5" ht="12.75">
      <c r="A6" s="34" t="s">
        <v>128</v>
      </c>
      <c r="B6" s="18">
        <v>650000</v>
      </c>
      <c r="C6" s="18">
        <v>183500</v>
      </c>
      <c r="D6" s="18">
        <f>SUM(B6:C6)</f>
        <v>833500</v>
      </c>
      <c r="E6" s="5"/>
    </row>
    <row r="7" spans="1:5" ht="12.75">
      <c r="A7" s="20" t="s">
        <v>129</v>
      </c>
      <c r="B7" s="18">
        <f>SUM(B4:B6)</f>
        <v>5713400</v>
      </c>
      <c r="C7" s="18">
        <f>SUM(C4:C6)</f>
        <v>6891772</v>
      </c>
      <c r="D7" s="7">
        <f>SUM(D4:D6)</f>
        <v>12605172</v>
      </c>
      <c r="E7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D13" sqref="D13"/>
    </sheetView>
  </sheetViews>
  <sheetFormatPr defaultColWidth="9.140625" defaultRowHeight="12.75"/>
  <cols>
    <col min="2" max="2" width="10.140625" style="0" bestFit="1" customWidth="1"/>
    <col min="3" max="3" width="15.57421875" style="0" customWidth="1"/>
    <col min="4" max="4" width="12.421875" style="0" customWidth="1"/>
    <col min="5" max="5" width="29.57421875" style="0" customWidth="1"/>
  </cols>
  <sheetData>
    <row r="2" spans="2:5" ht="24.75" customHeight="1">
      <c r="B2" s="100" t="s">
        <v>131</v>
      </c>
      <c r="C2" s="100" t="s">
        <v>133</v>
      </c>
      <c r="D2" s="100" t="s">
        <v>132</v>
      </c>
      <c r="E2" s="101" t="s">
        <v>134</v>
      </c>
    </row>
    <row r="3" spans="2:5" ht="12.75">
      <c r="B3" s="98"/>
      <c r="D3" s="99"/>
      <c r="E3" s="20"/>
    </row>
    <row r="4" spans="2:5" ht="12.75">
      <c r="B4" s="98">
        <v>41409</v>
      </c>
      <c r="C4" s="20" t="s">
        <v>135</v>
      </c>
      <c r="D4" s="99">
        <v>28180.76</v>
      </c>
      <c r="E4" s="20" t="s">
        <v>172</v>
      </c>
    </row>
    <row r="5" spans="2:5" ht="15">
      <c r="B5" s="20"/>
      <c r="C5" s="103" t="s">
        <v>71</v>
      </c>
      <c r="D5" s="102">
        <f>SUM(D3:D4)</f>
        <v>28180.76</v>
      </c>
      <c r="E5" s="20"/>
    </row>
    <row r="6" spans="2:5" ht="12.75">
      <c r="B6" s="98">
        <v>41409</v>
      </c>
      <c r="C6" s="20" t="s">
        <v>136</v>
      </c>
      <c r="D6" s="99">
        <v>1494</v>
      </c>
      <c r="E6" s="20" t="s">
        <v>172</v>
      </c>
    </row>
    <row r="7" spans="2:5" ht="12.75">
      <c r="B7" s="104"/>
      <c r="C7" s="20"/>
      <c r="D7" s="99"/>
      <c r="E7" s="20"/>
    </row>
    <row r="8" spans="2:5" ht="15">
      <c r="B8" s="20"/>
      <c r="C8" s="103" t="s">
        <v>71</v>
      </c>
      <c r="D8" s="102">
        <f>SUM(D6:D7)</f>
        <v>1494</v>
      </c>
      <c r="E8" s="20"/>
    </row>
    <row r="9" spans="2:5" ht="12.75">
      <c r="B9" s="98">
        <v>41411</v>
      </c>
      <c r="C9" s="20" t="s">
        <v>86</v>
      </c>
      <c r="D9" s="99">
        <v>3200</v>
      </c>
      <c r="E9" s="20" t="s">
        <v>171</v>
      </c>
    </row>
    <row r="10" spans="2:5" ht="12.75">
      <c r="B10" s="98"/>
      <c r="C10" s="20"/>
      <c r="D10" s="99"/>
      <c r="E10" s="20"/>
    </row>
    <row r="11" spans="2:5" ht="15">
      <c r="B11" s="20"/>
      <c r="C11" s="103" t="s">
        <v>71</v>
      </c>
      <c r="D11" s="102">
        <f>SUM(D9:D10)</f>
        <v>3200</v>
      </c>
      <c r="E11" s="20"/>
    </row>
    <row r="13" spans="3:4" ht="31.5" customHeight="1">
      <c r="C13" s="105" t="s">
        <v>137</v>
      </c>
      <c r="D13" s="106">
        <f>D5+D8+D11</f>
        <v>32874.759999999995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17"/>
  <sheetViews>
    <sheetView zoomScalePageLayoutView="0" workbookViewId="0" topLeftCell="A1">
      <selection activeCell="D4" sqref="D4"/>
    </sheetView>
  </sheetViews>
  <sheetFormatPr defaultColWidth="9.140625" defaultRowHeight="12.75"/>
  <cols>
    <col min="2" max="2" width="15.8515625" style="0" customWidth="1"/>
    <col min="3" max="3" width="14.7109375" style="0" customWidth="1"/>
    <col min="4" max="4" width="12.140625" style="0" customWidth="1"/>
    <col min="5" max="5" width="14.00390625" style="0" customWidth="1"/>
    <col min="6" max="6" width="24.7109375" style="0" customWidth="1"/>
  </cols>
  <sheetData>
    <row r="2" spans="2:6" ht="24.75" customHeight="1">
      <c r="B2" s="107" t="s">
        <v>133</v>
      </c>
      <c r="C2" s="100" t="s">
        <v>139</v>
      </c>
      <c r="D2" s="100" t="s">
        <v>132</v>
      </c>
      <c r="E2" s="100" t="s">
        <v>133</v>
      </c>
      <c r="F2" s="100"/>
    </row>
    <row r="3" spans="2:6" ht="21" customHeight="1">
      <c r="B3" s="20" t="s">
        <v>138</v>
      </c>
      <c r="C3" s="98">
        <v>41416</v>
      </c>
      <c r="D3" s="99">
        <v>53158</v>
      </c>
      <c r="E3" s="20" t="s">
        <v>140</v>
      </c>
      <c r="F3" s="20" t="s">
        <v>173</v>
      </c>
    </row>
    <row r="4" spans="2:6" ht="21" customHeight="1">
      <c r="B4" s="20"/>
      <c r="C4" s="35" t="s">
        <v>71</v>
      </c>
      <c r="D4" s="102">
        <f>SUM(D3)</f>
        <v>53158</v>
      </c>
      <c r="E4" s="20"/>
      <c r="F4" s="20"/>
    </row>
    <row r="5" spans="2:6" ht="20.25" customHeight="1">
      <c r="B5" s="20" t="s">
        <v>108</v>
      </c>
      <c r="C5" s="98">
        <v>41408</v>
      </c>
      <c r="D5" s="99">
        <v>18896.87</v>
      </c>
      <c r="E5" s="20" t="s">
        <v>86</v>
      </c>
      <c r="F5" s="20" t="s">
        <v>174</v>
      </c>
    </row>
    <row r="6" spans="2:6" ht="19.5" customHeight="1">
      <c r="B6" s="20"/>
      <c r="C6" s="98">
        <v>41416</v>
      </c>
      <c r="D6" s="99">
        <v>883.74</v>
      </c>
      <c r="E6" s="20" t="s">
        <v>86</v>
      </c>
      <c r="F6" s="20" t="s">
        <v>174</v>
      </c>
    </row>
    <row r="7" spans="2:6" ht="18" customHeight="1">
      <c r="B7" s="20"/>
      <c r="C7" s="98">
        <v>41421</v>
      </c>
      <c r="D7" s="99">
        <v>5379.48</v>
      </c>
      <c r="E7" s="20" t="s">
        <v>86</v>
      </c>
      <c r="F7" s="20" t="s">
        <v>175</v>
      </c>
    </row>
    <row r="8" spans="2:6" ht="17.25" customHeight="1">
      <c r="B8" s="20"/>
      <c r="C8" s="35" t="s">
        <v>71</v>
      </c>
      <c r="D8" s="102">
        <f>SUM(D5:D7)</f>
        <v>25160.09</v>
      </c>
      <c r="E8" s="20"/>
      <c r="F8" s="20"/>
    </row>
    <row r="9" spans="2:6" ht="12.75">
      <c r="B9" s="20" t="s">
        <v>141</v>
      </c>
      <c r="C9" s="98">
        <v>41421</v>
      </c>
      <c r="D9" s="20">
        <v>63836</v>
      </c>
      <c r="E9" s="20" t="s">
        <v>140</v>
      </c>
      <c r="F9" s="20" t="s">
        <v>176</v>
      </c>
    </row>
    <row r="10" spans="2:6" ht="17.25" customHeight="1">
      <c r="B10" s="20"/>
      <c r="C10" s="35" t="s">
        <v>71</v>
      </c>
      <c r="D10" s="35">
        <f>SUM(D9)</f>
        <v>63836</v>
      </c>
      <c r="E10" s="20"/>
      <c r="F10" s="20"/>
    </row>
    <row r="11" spans="2:6" ht="25.5">
      <c r="B11" s="20" t="s">
        <v>142</v>
      </c>
      <c r="C11" s="98">
        <v>41400</v>
      </c>
      <c r="D11" s="99">
        <v>3600</v>
      </c>
      <c r="E11" s="20" t="s">
        <v>140</v>
      </c>
      <c r="F11" s="97" t="s">
        <v>179</v>
      </c>
    </row>
    <row r="12" spans="2:6" ht="12.75">
      <c r="B12" s="20"/>
      <c r="C12" s="20"/>
      <c r="D12" s="99">
        <v>5045.54</v>
      </c>
      <c r="E12" s="20" t="s">
        <v>140</v>
      </c>
      <c r="F12" s="20" t="s">
        <v>180</v>
      </c>
    </row>
    <row r="13" spans="2:6" ht="12.75">
      <c r="B13" s="20"/>
      <c r="C13" s="98">
        <v>41421</v>
      </c>
      <c r="D13" s="99">
        <v>1300</v>
      </c>
      <c r="E13" s="20" t="s">
        <v>143</v>
      </c>
      <c r="F13" s="20" t="s">
        <v>178</v>
      </c>
    </row>
    <row r="14" spans="2:6" ht="12.75">
      <c r="B14" s="20"/>
      <c r="C14" s="98">
        <v>41410</v>
      </c>
      <c r="D14" s="99">
        <v>2580.68</v>
      </c>
      <c r="E14" s="20" t="s">
        <v>143</v>
      </c>
      <c r="F14" s="20" t="s">
        <v>177</v>
      </c>
    </row>
    <row r="15" spans="2:6" ht="17.25" customHeight="1">
      <c r="B15" s="20"/>
      <c r="C15" s="35" t="s">
        <v>71</v>
      </c>
      <c r="D15" s="102">
        <f>SUM(D11:D14)</f>
        <v>12526.220000000001</v>
      </c>
      <c r="E15" s="20"/>
      <c r="F15" s="20"/>
    </row>
    <row r="17" spans="3:4" ht="45">
      <c r="C17" s="109" t="s">
        <v>144</v>
      </c>
      <c r="D17" s="110">
        <f>D4+D8+D15</f>
        <v>90844.31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G25"/>
  <sheetViews>
    <sheetView zoomScalePageLayoutView="0" workbookViewId="0" topLeftCell="A1">
      <selection activeCell="C7" sqref="C7"/>
    </sheetView>
  </sheetViews>
  <sheetFormatPr defaultColWidth="9.140625" defaultRowHeight="12.75"/>
  <cols>
    <col min="2" max="2" width="12.7109375" style="0" customWidth="1"/>
    <col min="3" max="3" width="25.8515625" style="0" customWidth="1"/>
    <col min="4" max="4" width="13.140625" style="0" customWidth="1"/>
    <col min="5" max="5" width="23.28125" style="0" customWidth="1"/>
    <col min="6" max="6" width="16.421875" style="0" customWidth="1"/>
    <col min="7" max="7" width="20.140625" style="0" customWidth="1"/>
  </cols>
  <sheetData>
    <row r="1" ht="13.5" thickBot="1"/>
    <row r="2" spans="2:7" ht="20.25" customHeight="1">
      <c r="B2" s="155" t="s">
        <v>145</v>
      </c>
      <c r="C2" s="156"/>
      <c r="D2" s="159" t="s">
        <v>146</v>
      </c>
      <c r="E2" s="159"/>
      <c r="F2" s="161" t="s">
        <v>147</v>
      </c>
      <c r="G2" s="162"/>
    </row>
    <row r="3" spans="2:7" ht="12.75">
      <c r="B3" s="157"/>
      <c r="C3" s="158"/>
      <c r="D3" s="160"/>
      <c r="E3" s="160"/>
      <c r="F3" s="163"/>
      <c r="G3" s="164"/>
    </row>
    <row r="4" spans="2:7" ht="45">
      <c r="B4" s="127">
        <v>121170</v>
      </c>
      <c r="C4" s="128" t="s">
        <v>161</v>
      </c>
      <c r="D4" s="123">
        <v>3250</v>
      </c>
      <c r="E4" s="129" t="s">
        <v>168</v>
      </c>
      <c r="F4" s="127">
        <v>700</v>
      </c>
      <c r="G4" s="128" t="s">
        <v>154</v>
      </c>
    </row>
    <row r="5" spans="2:7" ht="30">
      <c r="B5" s="127">
        <f>16457.5+3000</f>
        <v>19457.5</v>
      </c>
      <c r="C5" s="128" t="s">
        <v>162</v>
      </c>
      <c r="D5" s="123">
        <v>725</v>
      </c>
      <c r="E5" s="129" t="s">
        <v>169</v>
      </c>
      <c r="F5" s="127">
        <v>2000</v>
      </c>
      <c r="G5" s="128" t="s">
        <v>155</v>
      </c>
    </row>
    <row r="6" spans="2:7" ht="15">
      <c r="B6" s="127">
        <v>1500</v>
      </c>
      <c r="C6" s="128" t="s">
        <v>163</v>
      </c>
      <c r="D6" s="123">
        <v>2000</v>
      </c>
      <c r="E6" s="129" t="s">
        <v>170</v>
      </c>
      <c r="F6" s="127">
        <f>315+184</f>
        <v>499</v>
      </c>
      <c r="G6" s="128" t="s">
        <v>156</v>
      </c>
    </row>
    <row r="7" spans="2:7" ht="36" customHeight="1">
      <c r="B7" s="127">
        <v>5124.5</v>
      </c>
      <c r="C7" s="128" t="s">
        <v>164</v>
      </c>
      <c r="D7" s="124"/>
      <c r="E7" s="129"/>
      <c r="F7" s="127">
        <v>175</v>
      </c>
      <c r="G7" s="128" t="s">
        <v>157</v>
      </c>
    </row>
    <row r="8" spans="2:7" ht="60">
      <c r="B8" s="127">
        <f>108023.39-3000-38500-20000+3905.7</f>
        <v>50429.09</v>
      </c>
      <c r="C8" s="128" t="s">
        <v>165</v>
      </c>
      <c r="D8" s="124"/>
      <c r="E8" s="129"/>
      <c r="F8" s="127">
        <f>3500+626</f>
        <v>4126</v>
      </c>
      <c r="G8" s="128" t="s">
        <v>158</v>
      </c>
    </row>
    <row r="9" spans="2:7" ht="45">
      <c r="B9" s="127">
        <v>20000</v>
      </c>
      <c r="C9" s="128" t="s">
        <v>166</v>
      </c>
      <c r="D9" s="124"/>
      <c r="E9" s="129"/>
      <c r="F9" s="127">
        <v>1519.15</v>
      </c>
      <c r="G9" s="128" t="s">
        <v>159</v>
      </c>
    </row>
    <row r="10" spans="2:7" ht="45">
      <c r="B10" s="127">
        <v>38500</v>
      </c>
      <c r="C10" s="128" t="s">
        <v>167</v>
      </c>
      <c r="D10" s="124"/>
      <c r="E10" s="129"/>
      <c r="F10" s="127">
        <v>20068.1</v>
      </c>
      <c r="G10" s="128" t="s">
        <v>160</v>
      </c>
    </row>
    <row r="11" spans="2:7" ht="15">
      <c r="B11" s="112"/>
      <c r="C11" s="113"/>
      <c r="D11" s="124"/>
      <c r="E11" s="129"/>
      <c r="F11" s="112"/>
      <c r="G11" s="113"/>
    </row>
    <row r="12" spans="2:7" ht="15.75" thickBot="1">
      <c r="B12" s="115"/>
      <c r="C12" s="116"/>
      <c r="D12" s="125"/>
      <c r="E12" s="130"/>
      <c r="F12" s="115"/>
      <c r="G12" s="116"/>
    </row>
    <row r="13" spans="2:7" ht="18" customHeight="1" thickBot="1">
      <c r="B13" s="122">
        <f>SUM(B4:B12)</f>
        <v>256181.09</v>
      </c>
      <c r="C13" s="114"/>
      <c r="D13" s="126">
        <f>SUM(D4:D12)</f>
        <v>5975</v>
      </c>
      <c r="E13" s="131"/>
      <c r="F13" s="117">
        <f>SUM(F4:F12)</f>
        <v>29087.25</v>
      </c>
      <c r="G13" s="114"/>
    </row>
    <row r="14" ht="12.75">
      <c r="F14" s="27"/>
    </row>
    <row r="25" ht="12.75">
      <c r="D25" s="108"/>
    </row>
  </sheetData>
  <sheetProtection/>
  <mergeCells count="3">
    <mergeCell ref="B2:C3"/>
    <mergeCell ref="D2:E3"/>
    <mergeCell ref="F2:G3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D24"/>
  <sheetViews>
    <sheetView zoomScalePageLayoutView="0" workbookViewId="0" topLeftCell="A1">
      <selection activeCell="D15" sqref="D15"/>
    </sheetView>
  </sheetViews>
  <sheetFormatPr defaultColWidth="9.140625" defaultRowHeight="12.75"/>
  <cols>
    <col min="2" max="2" width="12.7109375" style="0" customWidth="1"/>
    <col min="3" max="3" width="13.28125" style="0" customWidth="1"/>
    <col min="4" max="4" width="29.8515625" style="0" customWidth="1"/>
  </cols>
  <sheetData>
    <row r="2" spans="2:4" ht="25.5" customHeight="1">
      <c r="B2" s="118" t="s">
        <v>131</v>
      </c>
      <c r="C2" s="118" t="s">
        <v>148</v>
      </c>
      <c r="D2" s="118" t="s">
        <v>149</v>
      </c>
    </row>
    <row r="3" spans="2:4" ht="12.75">
      <c r="B3" s="104">
        <v>41395</v>
      </c>
      <c r="C3" s="99">
        <v>5000</v>
      </c>
      <c r="D3" s="20" t="s">
        <v>181</v>
      </c>
    </row>
    <row r="4" spans="2:4" ht="25.5">
      <c r="B4" s="104">
        <v>41402</v>
      </c>
      <c r="C4" s="99">
        <v>65000</v>
      </c>
      <c r="D4" s="97" t="s">
        <v>182</v>
      </c>
    </row>
    <row r="5" spans="2:4" ht="12.75">
      <c r="B5" s="104">
        <v>41403</v>
      </c>
      <c r="C5" s="99">
        <v>12725</v>
      </c>
      <c r="D5" s="20" t="s">
        <v>183</v>
      </c>
    </row>
    <row r="6" spans="2:4" ht="12.75">
      <c r="B6" s="104">
        <v>41407</v>
      </c>
      <c r="C6" s="99">
        <v>6264.15</v>
      </c>
      <c r="D6" s="20" t="s">
        <v>184</v>
      </c>
    </row>
    <row r="7" spans="2:4" ht="40.5" customHeight="1">
      <c r="B7" s="104">
        <v>41408</v>
      </c>
      <c r="C7" s="99">
        <v>72585</v>
      </c>
      <c r="D7" s="97" t="s">
        <v>185</v>
      </c>
    </row>
    <row r="8" spans="2:4" ht="25.5">
      <c r="B8" s="104">
        <v>41409</v>
      </c>
      <c r="C8" s="99">
        <v>48858</v>
      </c>
      <c r="D8" s="97" t="s">
        <v>186</v>
      </c>
    </row>
    <row r="9" spans="2:4" ht="12.75">
      <c r="B9" s="104">
        <v>41411</v>
      </c>
      <c r="C9" s="99">
        <v>5000</v>
      </c>
      <c r="D9" s="97" t="s">
        <v>187</v>
      </c>
    </row>
    <row r="10" spans="2:4" ht="12.75">
      <c r="B10" s="104">
        <v>41414</v>
      </c>
      <c r="C10" s="99">
        <v>5000</v>
      </c>
      <c r="D10" s="97" t="s">
        <v>188</v>
      </c>
    </row>
    <row r="11" spans="2:4" ht="38.25">
      <c r="B11" s="104">
        <v>41418</v>
      </c>
      <c r="C11" s="99">
        <v>89784</v>
      </c>
      <c r="D11" s="97" t="s">
        <v>189</v>
      </c>
    </row>
    <row r="12" spans="2:4" ht="25.5">
      <c r="B12" s="104">
        <v>41421</v>
      </c>
      <c r="C12" s="99">
        <v>25187</v>
      </c>
      <c r="D12" s="97" t="s">
        <v>191</v>
      </c>
    </row>
    <row r="13" spans="2:4" ht="12.75">
      <c r="B13" s="104">
        <v>41422</v>
      </c>
      <c r="C13" s="99">
        <v>15729</v>
      </c>
      <c r="D13" s="20" t="s">
        <v>190</v>
      </c>
    </row>
    <row r="14" spans="2:4" ht="12.75">
      <c r="B14" s="104">
        <v>41425</v>
      </c>
      <c r="C14" s="99">
        <v>6000</v>
      </c>
      <c r="D14" s="20" t="s">
        <v>192</v>
      </c>
    </row>
    <row r="15" spans="2:4" ht="12.75">
      <c r="B15" s="20"/>
      <c r="C15" s="99"/>
      <c r="D15" s="20"/>
    </row>
    <row r="16" spans="2:4" ht="12.75">
      <c r="B16" s="20"/>
      <c r="C16" s="99"/>
      <c r="D16" s="20"/>
    </row>
    <row r="17" spans="2:4" ht="12.75">
      <c r="B17" s="20"/>
      <c r="C17" s="99"/>
      <c r="D17" s="20"/>
    </row>
    <row r="18" spans="2:4" ht="12.75">
      <c r="B18" s="20"/>
      <c r="C18" s="99"/>
      <c r="D18" s="20"/>
    </row>
    <row r="19" spans="2:4" ht="12.75">
      <c r="B19" s="20"/>
      <c r="C19" s="99"/>
      <c r="D19" s="20"/>
    </row>
    <row r="20" spans="2:4" ht="12.75">
      <c r="B20" s="20"/>
      <c r="C20" s="99"/>
      <c r="D20" s="20"/>
    </row>
    <row r="21" spans="2:4" ht="12.75">
      <c r="B21" s="20"/>
      <c r="C21" s="99"/>
      <c r="D21" s="20"/>
    </row>
    <row r="22" spans="2:4" ht="12.75">
      <c r="B22" s="20"/>
      <c r="C22" s="99"/>
      <c r="D22" s="20"/>
    </row>
    <row r="23" spans="2:4" ht="12.75">
      <c r="B23" s="20"/>
      <c r="C23" s="99"/>
      <c r="D23" s="20"/>
    </row>
    <row r="24" spans="2:4" ht="15.75">
      <c r="B24" s="80" t="s">
        <v>71</v>
      </c>
      <c r="C24" s="111">
        <f>SUM(C3:C23)</f>
        <v>357132.15</v>
      </c>
      <c r="D24" s="2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D9"/>
  <sheetViews>
    <sheetView zoomScalePageLayoutView="0" workbookViewId="0" topLeftCell="A1">
      <selection activeCell="B6" sqref="B6"/>
    </sheetView>
  </sheetViews>
  <sheetFormatPr defaultColWidth="9.140625" defaultRowHeight="12.75"/>
  <cols>
    <col min="2" max="2" width="12.8515625" style="0" customWidth="1"/>
    <col min="3" max="3" width="12.7109375" style="0" customWidth="1"/>
    <col min="4" max="4" width="25.00390625" style="0" customWidth="1"/>
  </cols>
  <sheetData>
    <row r="2" spans="2:4" ht="21.75" customHeight="1">
      <c r="B2" s="119" t="s">
        <v>151</v>
      </c>
      <c r="C2" s="119" t="s">
        <v>148</v>
      </c>
      <c r="D2" s="119" t="s">
        <v>152</v>
      </c>
    </row>
    <row r="3" spans="2:4" ht="12.75">
      <c r="B3" s="104">
        <v>41401</v>
      </c>
      <c r="C3" s="99">
        <v>2535.35</v>
      </c>
      <c r="D3" s="120" t="s">
        <v>193</v>
      </c>
    </row>
    <row r="4" spans="2:4" ht="12.75">
      <c r="B4" s="104">
        <v>41421</v>
      </c>
      <c r="C4" s="99">
        <v>2600</v>
      </c>
      <c r="D4" s="120" t="s">
        <v>193</v>
      </c>
    </row>
    <row r="5" spans="2:4" ht="12.75">
      <c r="B5" s="104">
        <v>41408</v>
      </c>
      <c r="C5" s="99">
        <v>10000</v>
      </c>
      <c r="D5" s="20" t="s">
        <v>153</v>
      </c>
    </row>
    <row r="6" spans="2:4" ht="12.75">
      <c r="B6" s="20"/>
      <c r="C6" s="20"/>
      <c r="D6" s="20"/>
    </row>
    <row r="7" spans="2:4" ht="15">
      <c r="B7" s="103" t="s">
        <v>71</v>
      </c>
      <c r="C7" s="121">
        <f>SUM(C3:C6)</f>
        <v>15135.35</v>
      </c>
      <c r="D7" s="20"/>
    </row>
    <row r="8" spans="2:4" ht="12.75">
      <c r="B8" s="20"/>
      <c r="C8" s="20"/>
      <c r="D8" s="20"/>
    </row>
    <row r="9" spans="2:4" ht="12.75">
      <c r="B9" s="20"/>
      <c r="C9" s="20"/>
      <c r="D9" s="20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Vitaliy</cp:lastModifiedBy>
  <cp:lastPrinted>2013-06-18T03:54:48Z</cp:lastPrinted>
  <dcterms:created xsi:type="dcterms:W3CDTF">2012-09-13T16:39:17Z</dcterms:created>
  <dcterms:modified xsi:type="dcterms:W3CDTF">2013-06-24T06:59:56Z</dcterms:modified>
  <cp:category/>
  <cp:version/>
  <cp:contentType/>
  <cp:contentStatus/>
</cp:coreProperties>
</file>