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activeTab="3"/>
  </bookViews>
  <sheets>
    <sheet name="ОДР_Т" sheetId="1" r:id="rId1"/>
    <sheet name="ОДДС_Т" sheetId="2" r:id="rId2"/>
    <sheet name="БЛЛ_Т" sheetId="3" r:id="rId3"/>
    <sheet name="Анализ по Дюпону" sheetId="4" r:id="rId4"/>
  </sheets>
  <definedNames/>
  <calcPr fullCalcOnLoad="1"/>
</workbook>
</file>

<file path=xl/sharedStrings.xml><?xml version="1.0" encoding="utf-8"?>
<sst xmlns="http://schemas.openxmlformats.org/spreadsheetml/2006/main" count="301" uniqueCount="239">
  <si>
    <t>№</t>
  </si>
  <si>
    <t>Наименование статьи</t>
  </si>
  <si>
    <t>1</t>
  </si>
  <si>
    <t>1.1</t>
  </si>
  <si>
    <t>1.1.1</t>
  </si>
  <si>
    <t>1.1.2</t>
  </si>
  <si>
    <t>1.2</t>
  </si>
  <si>
    <t>1.2.1</t>
  </si>
  <si>
    <t>1.2.2</t>
  </si>
  <si>
    <t>1.2.3</t>
  </si>
  <si>
    <t>2</t>
  </si>
  <si>
    <t>2.1</t>
  </si>
  <si>
    <t>2.1.1</t>
  </si>
  <si>
    <t>2.1.2</t>
  </si>
  <si>
    <t>2.1.3</t>
  </si>
  <si>
    <t>2.2</t>
  </si>
  <si>
    <t>2.3</t>
  </si>
  <si>
    <t>2.3.1</t>
  </si>
  <si>
    <t>2.3.2</t>
  </si>
  <si>
    <t>2.5</t>
  </si>
  <si>
    <t>3</t>
  </si>
  <si>
    <t>4</t>
  </si>
  <si>
    <t>Операционные расходы</t>
  </si>
  <si>
    <t>4.1</t>
  </si>
  <si>
    <t>4.1.1</t>
  </si>
  <si>
    <t>Соцпакет</t>
  </si>
  <si>
    <t>Налоги с ФОТ</t>
  </si>
  <si>
    <t>4.1.2</t>
  </si>
  <si>
    <t>4.1.3</t>
  </si>
  <si>
    <t>Коммунальные услуги</t>
  </si>
  <si>
    <t>Прочие</t>
  </si>
  <si>
    <t>Охрана</t>
  </si>
  <si>
    <t>4.2</t>
  </si>
  <si>
    <t>Коммерческие расходы</t>
  </si>
  <si>
    <t>4.2.1</t>
  </si>
  <si>
    <t>Персонал</t>
  </si>
  <si>
    <t>4.2.2</t>
  </si>
  <si>
    <t>4.2.3</t>
  </si>
  <si>
    <t>4.2.4</t>
  </si>
  <si>
    <t>Услуги организаций</t>
  </si>
  <si>
    <t>4.3</t>
  </si>
  <si>
    <t>Хозяйственные расходы</t>
  </si>
  <si>
    <t>4.3.1</t>
  </si>
  <si>
    <t>4.3.2</t>
  </si>
  <si>
    <t>4.3.3</t>
  </si>
  <si>
    <t>Хознужды</t>
  </si>
  <si>
    <t>4.3.4</t>
  </si>
  <si>
    <t>Ремонтные работы</t>
  </si>
  <si>
    <t>4.3.5</t>
  </si>
  <si>
    <t>4.4</t>
  </si>
  <si>
    <t>Административно-управленческие расходы</t>
  </si>
  <si>
    <t>Зарплата администрации</t>
  </si>
  <si>
    <t>Корпоративные расходы</t>
  </si>
  <si>
    <t>Транспорт администрации</t>
  </si>
  <si>
    <t>Прочие адм.расходы</t>
  </si>
  <si>
    <t>Финансовые расходы</t>
  </si>
  <si>
    <t>Консультационные расходы</t>
  </si>
  <si>
    <t>Пени, штрафы</t>
  </si>
  <si>
    <t>Налоги</t>
  </si>
  <si>
    <t>5</t>
  </si>
  <si>
    <t>Результат операционной деятельности</t>
  </si>
  <si>
    <t>6.1</t>
  </si>
  <si>
    <t>Доходы инвестиционной деятельности</t>
  </si>
  <si>
    <t>6.1.1</t>
  </si>
  <si>
    <t>Доходы от реализации активов</t>
  </si>
  <si>
    <t>Недвижимость</t>
  </si>
  <si>
    <t>Нематериальные активы</t>
  </si>
  <si>
    <t>6.1.2</t>
  </si>
  <si>
    <t>Доходы о финансовых инвестиций</t>
  </si>
  <si>
    <t>6.1.3</t>
  </si>
  <si>
    <t>Переоценка активов</t>
  </si>
  <si>
    <t>6.2</t>
  </si>
  <si>
    <t>6.2.1</t>
  </si>
  <si>
    <t>Амортизация активов</t>
  </si>
  <si>
    <t>6.2.2</t>
  </si>
  <si>
    <t>6.2.3</t>
  </si>
  <si>
    <t>7</t>
  </si>
  <si>
    <t>Результат инвестиционной деятельности</t>
  </si>
  <si>
    <t>8.1</t>
  </si>
  <si>
    <t>Доходы финансовой деятельности</t>
  </si>
  <si>
    <t>8.2</t>
  </si>
  <si>
    <t>Расходы финансовой деятельности</t>
  </si>
  <si>
    <t>8.2.1</t>
  </si>
  <si>
    <t>Проценты по кредитам</t>
  </si>
  <si>
    <t>8.2.2</t>
  </si>
  <si>
    <t>Курсовые разницы</t>
  </si>
  <si>
    <t>8.2.3</t>
  </si>
  <si>
    <t>9</t>
  </si>
  <si>
    <t>Результат финансовой деятельности</t>
  </si>
  <si>
    <t>10</t>
  </si>
  <si>
    <t>11</t>
  </si>
  <si>
    <t>Дивиденды учредителям</t>
  </si>
  <si>
    <t>12</t>
  </si>
  <si>
    <t>Благотворительность</t>
  </si>
  <si>
    <t>13</t>
  </si>
  <si>
    <t>14</t>
  </si>
  <si>
    <t>Вложения собственников</t>
  </si>
  <si>
    <t>15</t>
  </si>
  <si>
    <t>Изменение капитала</t>
  </si>
  <si>
    <t>Статья</t>
  </si>
  <si>
    <t>Поступление от реализации продукции</t>
  </si>
  <si>
    <t>Поступления от покупателей</t>
  </si>
  <si>
    <t>Возврат ранее выданных средств (+)</t>
  </si>
  <si>
    <t>Выбытие денежных средств</t>
  </si>
  <si>
    <t>Оплата расходов</t>
  </si>
  <si>
    <t>Оплата поставщикам товара</t>
  </si>
  <si>
    <t>Денежный поток операционной деятельности</t>
  </si>
  <si>
    <t>Поступления инвестиционной деятельности</t>
  </si>
  <si>
    <t>Поступления от покупателей активов</t>
  </si>
  <si>
    <t>Возврат ранее выданных займов</t>
  </si>
  <si>
    <t>Поступления от реализации финансовых инвестиций</t>
  </si>
  <si>
    <t>Выбытия инвестиционной деятельности</t>
  </si>
  <si>
    <t>Оплата поставщикам активов</t>
  </si>
  <si>
    <t>Выдача займов</t>
  </si>
  <si>
    <t>Финансовые инвестиции</t>
  </si>
  <si>
    <t>Денежный поток инвестиционной деятельности</t>
  </si>
  <si>
    <t>Поступления финансовой деятельности</t>
  </si>
  <si>
    <t>8.1.1</t>
  </si>
  <si>
    <t>Поступление кредитных средств</t>
  </si>
  <si>
    <t>8.1.2</t>
  </si>
  <si>
    <t>Выбытия финансовой деятельности</t>
  </si>
  <si>
    <t>Погашение кредитов</t>
  </si>
  <si>
    <t>Выплата процентов по кредитам</t>
  </si>
  <si>
    <t>Изъятия собственников</t>
  </si>
  <si>
    <t>Денежный поток финансовой деятельности</t>
  </si>
  <si>
    <t>Совокупный денежный поток</t>
  </si>
  <si>
    <t>Средства в пути</t>
  </si>
  <si>
    <t>Остаток денежных средств на начало периода</t>
  </si>
  <si>
    <t>Остаток денежных средств на конец периода</t>
  </si>
  <si>
    <t>Статьи</t>
  </si>
  <si>
    <t>Изменение</t>
  </si>
  <si>
    <t>АКТИВЫ</t>
  </si>
  <si>
    <t>Текущие активы</t>
  </si>
  <si>
    <t>Денежные средства и их эквиваленты</t>
  </si>
  <si>
    <t>1.1.3</t>
  </si>
  <si>
    <t>1.1.4</t>
  </si>
  <si>
    <t>Товарно-материальные запасы</t>
  </si>
  <si>
    <t>1.1.5</t>
  </si>
  <si>
    <t>1.1.6</t>
  </si>
  <si>
    <t>Прочие текущие активы</t>
  </si>
  <si>
    <t>Долгосрочные активы</t>
  </si>
  <si>
    <t>Основные активы</t>
  </si>
  <si>
    <t>Долгосрочные вложения</t>
  </si>
  <si>
    <t>1.2.4</t>
  </si>
  <si>
    <t>ОБЯЗАТЕЛЬСТВА И СОБСТВЕННЫЙ КАПИТАЛ</t>
  </si>
  <si>
    <t>Текущие обязательства</t>
  </si>
  <si>
    <t>Прочие операционные обязательства</t>
  </si>
  <si>
    <t>2.1.4</t>
  </si>
  <si>
    <t>Обязательства перед персоналом</t>
  </si>
  <si>
    <t>2.1.5</t>
  </si>
  <si>
    <t>Обязательства по налогам</t>
  </si>
  <si>
    <t>2.1.6</t>
  </si>
  <si>
    <t>Инвестиционные обязательства</t>
  </si>
  <si>
    <t>2.1.7</t>
  </si>
  <si>
    <t>Финансовые обязательства</t>
  </si>
  <si>
    <t>кредиты</t>
  </si>
  <si>
    <t>займы</t>
  </si>
  <si>
    <t>проценты</t>
  </si>
  <si>
    <t>дивиденды</t>
  </si>
  <si>
    <t>Долгосрочные обязательства</t>
  </si>
  <si>
    <t>СОБСТВЕННЫЙ КАПИТАЛ</t>
  </si>
  <si>
    <t>Уставный капитал</t>
  </si>
  <si>
    <t>КАЧЕСТВО</t>
  </si>
  <si>
    <t>Выручка от реализации</t>
  </si>
  <si>
    <t>Выручка от реализации товаров</t>
  </si>
  <si>
    <t>Себестоимость реализации</t>
  </si>
  <si>
    <t>Стоимость товаров</t>
  </si>
  <si>
    <t>Товары</t>
  </si>
  <si>
    <t>Валовая прибыль от реализации</t>
  </si>
  <si>
    <t>Счета к получению</t>
  </si>
  <si>
    <t>Займы персонала</t>
  </si>
  <si>
    <t>Займы выданные (сторонние)</t>
  </si>
  <si>
    <t>Счета к оплате</t>
  </si>
  <si>
    <t>Авансы полученные</t>
  </si>
  <si>
    <t>4.2.5</t>
  </si>
  <si>
    <t>Командировочные и представительские</t>
  </si>
  <si>
    <t>Обучение</t>
  </si>
  <si>
    <t>4.3.6</t>
  </si>
  <si>
    <t>Реклама</t>
  </si>
  <si>
    <t>4.3.7</t>
  </si>
  <si>
    <t>Оплата налогов</t>
  </si>
  <si>
    <t>3.1</t>
  </si>
  <si>
    <t>3.2</t>
  </si>
  <si>
    <t>3.3</t>
  </si>
  <si>
    <t>3.10</t>
  </si>
  <si>
    <t>3.11</t>
  </si>
  <si>
    <t>3.12</t>
  </si>
  <si>
    <t>3.16</t>
  </si>
  <si>
    <t>Авансы выданные</t>
  </si>
  <si>
    <t>Расходы инвестиционной деятельности</t>
  </si>
  <si>
    <t>Списание реализованных активов</t>
  </si>
  <si>
    <t>Оплата хозяйственных расходов</t>
  </si>
  <si>
    <t>Оплата коммунальные услуг</t>
  </si>
  <si>
    <t>Чистая прибыль (убыток)</t>
  </si>
  <si>
    <t>Нераспределенная прибыль (убыток)</t>
  </si>
  <si>
    <t>Финансовые расходы (РКО)</t>
  </si>
  <si>
    <t>Значение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</si>
  <si>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</si>
  <si>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</si>
  <si>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</si>
  <si>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</si>
  <si>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</si>
  <si>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</si>
  <si>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</si>
  <si>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</si>
  <si>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</si>
  <si>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</si>
  <si>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</si>
  <si>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</si>
  <si>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Сортировка(+/-)</t>
  </si>
  <si>
    <t>ОТЧЕТ О ДОХОДАХ И РАСХОДАХ за 12.2009-11.2010 год                                                                                                             ФОРМАТ "Торговля склад Тюмень"</t>
  </si>
  <si>
    <t>Объем реализации, тоон/месяц</t>
  </si>
  <si>
    <t>Транспортные расходы(200р/т)</t>
  </si>
  <si>
    <t>Погрузочно-разгрузочные работы</t>
  </si>
  <si>
    <t>4.2.6</t>
  </si>
  <si>
    <t>Значение год</t>
  </si>
  <si>
    <t>Оплата коммерческих расходов</t>
  </si>
  <si>
    <t>Персонал отдела закупок</t>
  </si>
  <si>
    <t>Аренда складских объектов</t>
  </si>
  <si>
    <t>Оплата адм.-управленческих расходов</t>
  </si>
  <si>
    <t>ОТЧЕТ О ДВИЖЕНИИ ДЕНЕЖНЫХ СРЕДСТВ за  12.2009-11.2010год                                               ФОРМАТ "СКЛАД ТЮМЕНЬ</t>
  </si>
  <si>
    <t>БАЛАНСОВЫЙ ЛИСТ за 01.12.2009-30.11.2010                                                                                                                                                 ФОРМАТ "СКЛАД ТЮМЕНЬ"</t>
  </si>
  <si>
    <t>На 01.12.09</t>
  </si>
  <si>
    <t>На 01.12.10</t>
  </si>
  <si>
    <t>Возврат ранее полученных средств (+/-сортировка)</t>
  </si>
  <si>
    <t>Доля чистой прибыли</t>
  </si>
  <si>
    <t>Валовая рентабельность</t>
  </si>
  <si>
    <t>Оборачиваемость активов</t>
  </si>
  <si>
    <t>Леверидж(работа на чужих деньгах,фин рычаг)</t>
  </si>
  <si>
    <t>ROE</t>
  </si>
  <si>
    <t>Показатель</t>
  </si>
  <si>
    <t>Формула</t>
  </si>
  <si>
    <t>ЧП/ВП</t>
  </si>
  <si>
    <t>ВП/Выручка</t>
  </si>
  <si>
    <t>Выручка/актив</t>
  </si>
  <si>
    <t>Актив/СК</t>
  </si>
  <si>
    <t>ЧП/СК</t>
  </si>
  <si>
    <t>01.12.09-01.12.10</t>
  </si>
  <si>
    <t>Общая модель управления финансовой эффективностью (модель Дюпона)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</si>
</sst>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2"/>
      <name val="Times New Roman"/>
      <family val="1"/>
    </font>
    <font>
      <b/>
      <i/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indent="1"/>
    </xf>
    <xf numFmtId="49" fontId="2" fillId="34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15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33" borderId="12" xfId="0" applyFont="1" applyFill="1" applyBorder="1" applyAlignment="1">
      <alignment horizontal="left"/>
    </xf>
    <xf numFmtId="49" fontId="2" fillId="35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49" fontId="3" fillId="36" borderId="11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/>
    </xf>
    <xf numFmtId="0" fontId="2" fillId="37" borderId="16" xfId="0" applyFont="1" applyFill="1" applyBorder="1" applyAlignment="1">
      <alignment horizontal="right"/>
    </xf>
    <xf numFmtId="0" fontId="2" fillId="37" borderId="17" xfId="0" applyFont="1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2" fillId="38" borderId="15" xfId="0" applyNumberFormat="1" applyFont="1" applyFill="1" applyBorder="1" applyAlignment="1">
      <alignment/>
    </xf>
    <xf numFmtId="0" fontId="2" fillId="38" borderId="15" xfId="0" applyFont="1" applyFill="1" applyBorder="1" applyAlignment="1">
      <alignment/>
    </xf>
    <xf numFmtId="49" fontId="0" fillId="39" borderId="15" xfId="0" applyNumberForma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5" xfId="0" applyFill="1" applyBorder="1" applyAlignment="1">
      <alignment horizontal="left"/>
    </xf>
    <xf numFmtId="0" fontId="0" fillId="0" borderId="15" xfId="0" applyFont="1" applyBorder="1" applyAlignment="1">
      <alignment horizontal="left" indent="1"/>
    </xf>
    <xf numFmtId="49" fontId="2" fillId="40" borderId="15" xfId="0" applyNumberFormat="1" applyFont="1" applyFill="1" applyBorder="1" applyAlignment="1">
      <alignment/>
    </xf>
    <xf numFmtId="0" fontId="2" fillId="40" borderId="15" xfId="0" applyFont="1" applyFill="1" applyBorder="1" applyAlignment="1">
      <alignment horizontal="left"/>
    </xf>
    <xf numFmtId="49" fontId="0" fillId="41" borderId="15" xfId="0" applyNumberFormat="1" applyFill="1" applyBorder="1" applyAlignment="1">
      <alignment/>
    </xf>
    <xf numFmtId="0" fontId="0" fillId="41" borderId="15" xfId="0" applyFill="1" applyBorder="1" applyAlignment="1">
      <alignment horizontal="left"/>
    </xf>
    <xf numFmtId="0" fontId="0" fillId="0" borderId="15" xfId="0" applyBorder="1" applyAlignment="1">
      <alignment horizontal="left" indent="2"/>
    </xf>
    <xf numFmtId="0" fontId="2" fillId="38" borderId="15" xfId="0" applyFont="1" applyFill="1" applyBorder="1" applyAlignment="1">
      <alignment horizontal="left"/>
    </xf>
    <xf numFmtId="49" fontId="2" fillId="42" borderId="15" xfId="0" applyNumberFormat="1" applyFont="1" applyFill="1" applyBorder="1" applyAlignment="1">
      <alignment/>
    </xf>
    <xf numFmtId="0" fontId="2" fillId="42" borderId="15" xfId="0" applyFont="1" applyFill="1" applyBorder="1" applyAlignment="1">
      <alignment/>
    </xf>
    <xf numFmtId="49" fontId="0" fillId="43" borderId="15" xfId="0" applyNumberFormat="1" applyFill="1" applyBorder="1" applyAlignment="1">
      <alignment/>
    </xf>
    <xf numFmtId="0" fontId="0" fillId="43" borderId="15" xfId="0" applyFill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49" fontId="2" fillId="44" borderId="15" xfId="0" applyNumberFormat="1" applyFont="1" applyFill="1" applyBorder="1" applyAlignment="1">
      <alignment/>
    </xf>
    <xf numFmtId="0" fontId="2" fillId="44" borderId="15" xfId="0" applyFont="1" applyFill="1" applyBorder="1" applyAlignment="1">
      <alignment horizontal="left"/>
    </xf>
    <xf numFmtId="49" fontId="0" fillId="38" borderId="15" xfId="0" applyNumberFormat="1" applyFont="1" applyFill="1" applyBorder="1" applyAlignment="1">
      <alignment/>
    </xf>
    <xf numFmtId="0" fontId="0" fillId="38" borderId="15" xfId="0" applyFont="1" applyFill="1" applyBorder="1" applyAlignment="1">
      <alignment horizontal="left"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left" indent="1"/>
    </xf>
    <xf numFmtId="49" fontId="0" fillId="42" borderId="15" xfId="0" applyNumberFormat="1" applyFill="1" applyBorder="1" applyAlignment="1">
      <alignment/>
    </xf>
    <xf numFmtId="0" fontId="0" fillId="42" borderId="15" xfId="0" applyFill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2" fillId="45" borderId="15" xfId="0" applyNumberFormat="1" applyFont="1" applyFill="1" applyBorder="1" applyAlignment="1">
      <alignment/>
    </xf>
    <xf numFmtId="0" fontId="2" fillId="45" borderId="15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0" fillId="41" borderId="15" xfId="0" applyFont="1" applyFill="1" applyBorder="1" applyAlignment="1">
      <alignment horizontal="left"/>
    </xf>
    <xf numFmtId="0" fontId="0" fillId="41" borderId="15" xfId="0" applyFill="1" applyBorder="1" applyAlignment="1">
      <alignment/>
    </xf>
    <xf numFmtId="49" fontId="0" fillId="42" borderId="15" xfId="0" applyNumberFormat="1" applyFont="1" applyFill="1" applyBorder="1" applyAlignment="1">
      <alignment/>
    </xf>
    <xf numFmtId="0" fontId="0" fillId="42" borderId="15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38" borderId="15" xfId="0" applyFont="1" applyFill="1" applyBorder="1" applyAlignment="1">
      <alignment horizontal="right" vertical="center"/>
    </xf>
    <xf numFmtId="0" fontId="0" fillId="39" borderId="15" xfId="0" applyFill="1" applyBorder="1" applyAlignment="1">
      <alignment horizontal="right" vertical="center"/>
    </xf>
    <xf numFmtId="0" fontId="2" fillId="40" borderId="15" xfId="0" applyFont="1" applyFill="1" applyBorder="1" applyAlignment="1">
      <alignment horizontal="right" vertical="center"/>
    </xf>
    <xf numFmtId="0" fontId="0" fillId="41" borderId="15" xfId="0" applyFill="1" applyBorder="1" applyAlignment="1">
      <alignment horizontal="right" vertical="center"/>
    </xf>
    <xf numFmtId="0" fontId="2" fillId="42" borderId="15" xfId="0" applyFont="1" applyFill="1" applyBorder="1" applyAlignment="1">
      <alignment horizontal="right" vertical="center"/>
    </xf>
    <xf numFmtId="0" fontId="0" fillId="43" borderId="15" xfId="0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44" borderId="15" xfId="0" applyFont="1" applyFill="1" applyBorder="1" applyAlignment="1">
      <alignment horizontal="right" vertical="center"/>
    </xf>
    <xf numFmtId="0" fontId="0" fillId="38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42" borderId="15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42" borderId="15" xfId="0" applyFont="1" applyFill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43" borderId="15" xfId="0" applyFill="1" applyBorder="1" applyAlignment="1">
      <alignment/>
    </xf>
    <xf numFmtId="1" fontId="0" fillId="0" borderId="15" xfId="0" applyNumberFormat="1" applyBorder="1" applyAlignment="1">
      <alignment/>
    </xf>
    <xf numFmtId="1" fontId="0" fillId="41" borderId="15" xfId="0" applyNumberFormat="1" applyFont="1" applyFill="1" applyBorder="1" applyAlignment="1">
      <alignment horizontal="right" vertical="center"/>
    </xf>
    <xf numFmtId="1" fontId="2" fillId="45" borderId="15" xfId="0" applyNumberFormat="1" applyFont="1" applyFill="1" applyBorder="1" applyAlignment="1">
      <alignment horizontal="right" vertical="center"/>
    </xf>
    <xf numFmtId="1" fontId="2" fillId="40" borderId="15" xfId="0" applyNumberFormat="1" applyFont="1" applyFill="1" applyBorder="1" applyAlignment="1">
      <alignment horizontal="right" vertical="center"/>
    </xf>
    <xf numFmtId="1" fontId="2" fillId="44" borderId="15" xfId="0" applyNumberFormat="1" applyFont="1" applyFill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9" fontId="2" fillId="37" borderId="18" xfId="0" applyNumberFormat="1" applyFont="1" applyFill="1" applyBorder="1" applyAlignment="1">
      <alignment/>
    </xf>
    <xf numFmtId="167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167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6.25390625" style="3" customWidth="1"/>
    <col min="2" max="2" width="40.125" style="0" customWidth="1"/>
    <col min="3" max="3" width="14.25390625" style="72" customWidth="1"/>
  </cols>
  <sheetData>
    <row r="1" spans="1:15" ht="12.75">
      <c r="A1" s="105" t="s">
        <v>210</v>
      </c>
      <c r="B1" s="105"/>
      <c r="C1" s="105"/>
      <c r="D1" s="107" t="s">
        <v>211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5.5" customHeight="1">
      <c r="A2" s="106"/>
      <c r="B2" s="106"/>
      <c r="C2" s="106"/>
      <c r="D2" s="14">
        <v>500</v>
      </c>
      <c r="E2" s="14">
        <v>200</v>
      </c>
      <c r="F2" s="14">
        <v>300</v>
      </c>
      <c r="G2" s="14">
        <v>350</v>
      </c>
      <c r="H2" s="14">
        <v>500</v>
      </c>
      <c r="I2" s="14">
        <v>450</v>
      </c>
      <c r="J2" s="14">
        <v>500</v>
      </c>
      <c r="K2" s="14">
        <v>600</v>
      </c>
      <c r="L2" s="14">
        <v>700</v>
      </c>
      <c r="M2" s="14">
        <v>600</v>
      </c>
      <c r="N2" s="14">
        <v>500</v>
      </c>
      <c r="O2" s="14">
        <v>350</v>
      </c>
    </row>
    <row r="3" spans="1:15" ht="12.75">
      <c r="A3" s="37" t="s">
        <v>0</v>
      </c>
      <c r="B3" s="38" t="s">
        <v>1</v>
      </c>
      <c r="C3" s="85" t="s">
        <v>215</v>
      </c>
      <c r="D3" s="14" t="s">
        <v>197</v>
      </c>
      <c r="E3" s="14" t="s">
        <v>198</v>
      </c>
      <c r="F3" s="14" t="s">
        <v>199</v>
      </c>
      <c r="G3" s="14" t="s">
        <v>200</v>
      </c>
      <c r="H3" s="14" t="s">
        <v>201</v>
      </c>
      <c r="I3" s="14" t="s">
        <v>202</v>
      </c>
      <c r="J3" s="14" t="s">
        <v>203</v>
      </c>
      <c r="K3" s="14" t="s">
        <v>204</v>
      </c>
      <c r="L3" s="14" t="s">
        <v>205</v>
      </c>
      <c r="M3" s="14" t="s">
        <v>206</v>
      </c>
      <c r="N3" s="14" t="s">
        <v>207</v>
      </c>
      <c r="O3" s="14" t="s">
        <v>208</v>
      </c>
    </row>
    <row r="4" spans="1:15" s="2" customFormat="1" ht="12.75">
      <c r="A4" s="39" t="s">
        <v>2</v>
      </c>
      <c r="B4" s="40" t="s">
        <v>163</v>
      </c>
      <c r="C4" s="74">
        <f>SUM(D4:O4)</f>
        <v>333000</v>
      </c>
      <c r="D4" s="74">
        <f aca="true" t="shared" si="0" ref="D4:O4">SUM(D5:D5)</f>
        <v>30000</v>
      </c>
      <c r="E4" s="74">
        <f t="shared" si="0"/>
        <v>12000</v>
      </c>
      <c r="F4" s="74">
        <f t="shared" si="0"/>
        <v>18000</v>
      </c>
      <c r="G4" s="74">
        <f t="shared" si="0"/>
        <v>21000</v>
      </c>
      <c r="H4" s="74">
        <f t="shared" si="0"/>
        <v>30000</v>
      </c>
      <c r="I4" s="74">
        <f t="shared" si="0"/>
        <v>27000</v>
      </c>
      <c r="J4" s="74">
        <f t="shared" si="0"/>
        <v>30000</v>
      </c>
      <c r="K4" s="74">
        <f t="shared" si="0"/>
        <v>36000</v>
      </c>
      <c r="L4" s="74">
        <f t="shared" si="0"/>
        <v>42000</v>
      </c>
      <c r="M4" s="74">
        <f t="shared" si="0"/>
        <v>36000</v>
      </c>
      <c r="N4" s="74">
        <f t="shared" si="0"/>
        <v>30000</v>
      </c>
      <c r="O4" s="74">
        <f t="shared" si="0"/>
        <v>21000</v>
      </c>
    </row>
    <row r="5" spans="1:15" ht="12.75">
      <c r="A5" s="60" t="s">
        <v>3</v>
      </c>
      <c r="B5" s="90" t="s">
        <v>164</v>
      </c>
      <c r="C5" s="89">
        <f>SUM(D5:O5)</f>
        <v>333000</v>
      </c>
      <c r="D5" s="14">
        <f>D2*2000*30/1000</f>
        <v>30000</v>
      </c>
      <c r="E5" s="14">
        <f aca="true" t="shared" si="1" ref="E5:O5">E2*2000*30/1000</f>
        <v>12000</v>
      </c>
      <c r="F5" s="14">
        <f t="shared" si="1"/>
        <v>18000</v>
      </c>
      <c r="G5" s="14">
        <f t="shared" si="1"/>
        <v>21000</v>
      </c>
      <c r="H5" s="14">
        <f t="shared" si="1"/>
        <v>30000</v>
      </c>
      <c r="I5" s="14">
        <f t="shared" si="1"/>
        <v>27000</v>
      </c>
      <c r="J5" s="14">
        <f t="shared" si="1"/>
        <v>30000</v>
      </c>
      <c r="K5" s="14">
        <f t="shared" si="1"/>
        <v>36000</v>
      </c>
      <c r="L5" s="14">
        <f t="shared" si="1"/>
        <v>42000</v>
      </c>
      <c r="M5" s="14">
        <f t="shared" si="1"/>
        <v>36000</v>
      </c>
      <c r="N5" s="14">
        <f t="shared" si="1"/>
        <v>30000</v>
      </c>
      <c r="O5" s="14">
        <f t="shared" si="1"/>
        <v>21000</v>
      </c>
    </row>
    <row r="6" spans="1:15" ht="12.75">
      <c r="A6" s="45" t="s">
        <v>10</v>
      </c>
      <c r="B6" s="46" t="s">
        <v>165</v>
      </c>
      <c r="C6" s="76">
        <f>C7+C10</f>
        <v>314340</v>
      </c>
      <c r="D6" s="76">
        <f aca="true" t="shared" si="2" ref="D6:O6">D7+D10</f>
        <v>28350</v>
      </c>
      <c r="E6" s="76">
        <f t="shared" si="2"/>
        <v>11250</v>
      </c>
      <c r="F6" s="76">
        <f t="shared" si="2"/>
        <v>16890</v>
      </c>
      <c r="G6" s="76">
        <f t="shared" si="2"/>
        <v>19740</v>
      </c>
      <c r="H6" s="76">
        <f t="shared" si="2"/>
        <v>28350</v>
      </c>
      <c r="I6" s="76">
        <f t="shared" si="2"/>
        <v>25470</v>
      </c>
      <c r="J6" s="76">
        <f t="shared" si="2"/>
        <v>28350</v>
      </c>
      <c r="K6" s="76">
        <f t="shared" si="2"/>
        <v>34050</v>
      </c>
      <c r="L6" s="76">
        <f t="shared" si="2"/>
        <v>39750</v>
      </c>
      <c r="M6" s="76">
        <f t="shared" si="2"/>
        <v>34050</v>
      </c>
      <c r="N6" s="76">
        <f t="shared" si="2"/>
        <v>28350</v>
      </c>
      <c r="O6" s="76">
        <f t="shared" si="2"/>
        <v>19740</v>
      </c>
    </row>
    <row r="7" spans="1:15" ht="12.75">
      <c r="A7" s="47" t="s">
        <v>11</v>
      </c>
      <c r="B7" s="48" t="s">
        <v>166</v>
      </c>
      <c r="C7" s="77">
        <f>SUM(C8:C9)</f>
        <v>316350</v>
      </c>
      <c r="D7" s="77">
        <f aca="true" t="shared" si="3" ref="D7:O7">SUM(D8:D9)</f>
        <v>28500</v>
      </c>
      <c r="E7" s="77">
        <f t="shared" si="3"/>
        <v>11400</v>
      </c>
      <c r="F7" s="77">
        <f t="shared" si="3"/>
        <v>17100</v>
      </c>
      <c r="G7" s="77">
        <f t="shared" si="3"/>
        <v>19950</v>
      </c>
      <c r="H7" s="77">
        <f t="shared" si="3"/>
        <v>28500</v>
      </c>
      <c r="I7" s="77">
        <f t="shared" si="3"/>
        <v>25650</v>
      </c>
      <c r="J7" s="77">
        <f t="shared" si="3"/>
        <v>28500</v>
      </c>
      <c r="K7" s="77">
        <f t="shared" si="3"/>
        <v>34200</v>
      </c>
      <c r="L7" s="77">
        <f t="shared" si="3"/>
        <v>39900</v>
      </c>
      <c r="M7" s="77">
        <f t="shared" si="3"/>
        <v>34200</v>
      </c>
      <c r="N7" s="77">
        <f t="shared" si="3"/>
        <v>28500</v>
      </c>
      <c r="O7" s="77">
        <f t="shared" si="3"/>
        <v>19950</v>
      </c>
    </row>
    <row r="8" spans="1:15" ht="12.75">
      <c r="A8" s="13" t="s">
        <v>12</v>
      </c>
      <c r="B8" s="15" t="s">
        <v>167</v>
      </c>
      <c r="C8" s="89">
        <f>SUM(D8:O8)</f>
        <v>316350</v>
      </c>
      <c r="D8" s="14">
        <f>D5*0.95</f>
        <v>28500</v>
      </c>
      <c r="E8" s="14">
        <f aca="true" t="shared" si="4" ref="E8:O8">E5*0.95</f>
        <v>11400</v>
      </c>
      <c r="F8" s="14">
        <f t="shared" si="4"/>
        <v>17100</v>
      </c>
      <c r="G8" s="14">
        <f t="shared" si="4"/>
        <v>19950</v>
      </c>
      <c r="H8" s="14">
        <f t="shared" si="4"/>
        <v>28500</v>
      </c>
      <c r="I8" s="14">
        <f t="shared" si="4"/>
        <v>25650</v>
      </c>
      <c r="J8" s="14">
        <f t="shared" si="4"/>
        <v>28500</v>
      </c>
      <c r="K8" s="14">
        <f t="shared" si="4"/>
        <v>34200</v>
      </c>
      <c r="L8" s="14">
        <f t="shared" si="4"/>
        <v>39900</v>
      </c>
      <c r="M8" s="14">
        <f t="shared" si="4"/>
        <v>34200</v>
      </c>
      <c r="N8" s="14">
        <f t="shared" si="4"/>
        <v>28500</v>
      </c>
      <c r="O8" s="14">
        <f t="shared" si="4"/>
        <v>19950</v>
      </c>
    </row>
    <row r="9" spans="1:15" ht="12.75">
      <c r="A9" s="13" t="s">
        <v>13</v>
      </c>
      <c r="B9" s="15" t="s">
        <v>212</v>
      </c>
      <c r="C9" s="7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60" t="s">
        <v>19</v>
      </c>
      <c r="B10" s="91" t="s">
        <v>209</v>
      </c>
      <c r="C10" s="83">
        <f>SUM(D10:O10)</f>
        <v>-2010</v>
      </c>
      <c r="D10" s="14">
        <v>-150</v>
      </c>
      <c r="E10" s="14">
        <v>-150</v>
      </c>
      <c r="F10" s="14">
        <v>-210</v>
      </c>
      <c r="G10" s="14">
        <v>-210</v>
      </c>
      <c r="H10" s="14">
        <v>-150</v>
      </c>
      <c r="I10" s="14">
        <v>-180</v>
      </c>
      <c r="J10" s="14">
        <v>-150</v>
      </c>
      <c r="K10" s="14">
        <v>-150</v>
      </c>
      <c r="L10" s="14">
        <v>-150</v>
      </c>
      <c r="M10" s="14">
        <v>-150</v>
      </c>
      <c r="N10" s="14">
        <v>-150</v>
      </c>
      <c r="O10" s="14">
        <v>-210</v>
      </c>
    </row>
    <row r="11" spans="1:15" s="2" customFormat="1" ht="12.75">
      <c r="A11" s="39" t="s">
        <v>20</v>
      </c>
      <c r="B11" s="50" t="s">
        <v>168</v>
      </c>
      <c r="C11" s="74">
        <f>C4-C6</f>
        <v>18660</v>
      </c>
      <c r="D11" s="74">
        <f aca="true" t="shared" si="5" ref="D11:O11">D4-D6</f>
        <v>1650</v>
      </c>
      <c r="E11" s="74">
        <f t="shared" si="5"/>
        <v>750</v>
      </c>
      <c r="F11" s="74">
        <f t="shared" si="5"/>
        <v>1110</v>
      </c>
      <c r="G11" s="74">
        <f t="shared" si="5"/>
        <v>1260</v>
      </c>
      <c r="H11" s="74">
        <f t="shared" si="5"/>
        <v>1650</v>
      </c>
      <c r="I11" s="74">
        <f t="shared" si="5"/>
        <v>1530</v>
      </c>
      <c r="J11" s="74">
        <f t="shared" si="5"/>
        <v>1650</v>
      </c>
      <c r="K11" s="74">
        <f t="shared" si="5"/>
        <v>1950</v>
      </c>
      <c r="L11" s="74">
        <f t="shared" si="5"/>
        <v>2250</v>
      </c>
      <c r="M11" s="74">
        <f t="shared" si="5"/>
        <v>1950</v>
      </c>
      <c r="N11" s="74">
        <f t="shared" si="5"/>
        <v>1650</v>
      </c>
      <c r="O11" s="74">
        <f t="shared" si="5"/>
        <v>1260</v>
      </c>
    </row>
    <row r="12" spans="1:15" ht="12.75">
      <c r="A12" s="51" t="s">
        <v>21</v>
      </c>
      <c r="B12" s="52" t="s">
        <v>22</v>
      </c>
      <c r="C12" s="78">
        <f>C13+C17+C24+C40</f>
        <v>-8472.66</v>
      </c>
      <c r="D12" s="78">
        <f>D13+D17+D24+D40</f>
        <v>-728.65</v>
      </c>
      <c r="E12" s="78">
        <f aca="true" t="shared" si="6" ref="E12:O12">E13+E17+E24+E40</f>
        <v>-547.75</v>
      </c>
      <c r="F12" s="78">
        <f t="shared" si="6"/>
        <v>-608.11</v>
      </c>
      <c r="G12" s="78">
        <f t="shared" si="6"/>
        <v>-638.26</v>
      </c>
      <c r="H12" s="78">
        <f t="shared" si="6"/>
        <v>-728.65</v>
      </c>
      <c r="I12" s="78">
        <f t="shared" si="6"/>
        <v>-698.53</v>
      </c>
      <c r="J12" s="78">
        <f t="shared" si="6"/>
        <v>-728.65</v>
      </c>
      <c r="K12" s="78">
        <f t="shared" si="6"/>
        <v>-788.95</v>
      </c>
      <c r="L12" s="78">
        <f t="shared" si="6"/>
        <v>-849.25</v>
      </c>
      <c r="M12" s="78">
        <f t="shared" si="6"/>
        <v>-788.95</v>
      </c>
      <c r="N12" s="78">
        <f t="shared" si="6"/>
        <v>-728.65</v>
      </c>
      <c r="O12" s="78">
        <f t="shared" si="6"/>
        <v>-638.26</v>
      </c>
    </row>
    <row r="13" spans="1:15" ht="12.75">
      <c r="A13" s="53" t="s">
        <v>23</v>
      </c>
      <c r="B13" s="54" t="s">
        <v>33</v>
      </c>
      <c r="C13" s="79">
        <f aca="true" t="shared" si="7" ref="C13:O13">C14+C15+C16</f>
        <v>-1761</v>
      </c>
      <c r="D13" s="79">
        <f t="shared" si="7"/>
        <v>-158</v>
      </c>
      <c r="E13" s="79">
        <f t="shared" si="7"/>
        <v>-68</v>
      </c>
      <c r="F13" s="79">
        <f t="shared" si="7"/>
        <v>-98</v>
      </c>
      <c r="G13" s="79">
        <f t="shared" si="7"/>
        <v>-113</v>
      </c>
      <c r="H13" s="79">
        <f t="shared" si="7"/>
        <v>-158</v>
      </c>
      <c r="I13" s="79">
        <f t="shared" si="7"/>
        <v>-143</v>
      </c>
      <c r="J13" s="79">
        <f t="shared" si="7"/>
        <v>-158</v>
      </c>
      <c r="K13" s="79">
        <f t="shared" si="7"/>
        <v>-188</v>
      </c>
      <c r="L13" s="79">
        <f t="shared" si="7"/>
        <v>-218</v>
      </c>
      <c r="M13" s="79">
        <f t="shared" si="7"/>
        <v>-188</v>
      </c>
      <c r="N13" s="79">
        <f t="shared" si="7"/>
        <v>-158</v>
      </c>
      <c r="O13" s="79">
        <f t="shared" si="7"/>
        <v>-113</v>
      </c>
    </row>
    <row r="14" spans="1:15" ht="12.75">
      <c r="A14" s="13" t="s">
        <v>24</v>
      </c>
      <c r="B14" s="15" t="s">
        <v>217</v>
      </c>
      <c r="C14" s="83">
        <f>SUM(D14:O14)</f>
        <v>-1665</v>
      </c>
      <c r="D14" s="14">
        <f>-D2*10*30/1000</f>
        <v>-150</v>
      </c>
      <c r="E14" s="14">
        <f aca="true" t="shared" si="8" ref="E14:O14">-E2*10*30/1000</f>
        <v>-60</v>
      </c>
      <c r="F14" s="14">
        <f t="shared" si="8"/>
        <v>-90</v>
      </c>
      <c r="G14" s="14">
        <f t="shared" si="8"/>
        <v>-105</v>
      </c>
      <c r="H14" s="14">
        <f t="shared" si="8"/>
        <v>-150</v>
      </c>
      <c r="I14" s="14">
        <f t="shared" si="8"/>
        <v>-135</v>
      </c>
      <c r="J14" s="14">
        <f t="shared" si="8"/>
        <v>-150</v>
      </c>
      <c r="K14" s="14">
        <f t="shared" si="8"/>
        <v>-180</v>
      </c>
      <c r="L14" s="14">
        <f t="shared" si="8"/>
        <v>-210</v>
      </c>
      <c r="M14" s="14">
        <f t="shared" si="8"/>
        <v>-180</v>
      </c>
      <c r="N14" s="14">
        <f t="shared" si="8"/>
        <v>-150</v>
      </c>
      <c r="O14" s="14">
        <f t="shared" si="8"/>
        <v>-105</v>
      </c>
    </row>
    <row r="15" spans="1:15" ht="12.75">
      <c r="A15" s="13" t="s">
        <v>27</v>
      </c>
      <c r="B15" s="15" t="s">
        <v>175</v>
      </c>
      <c r="C15" s="83">
        <f>SUM(D15:O15)</f>
        <v>-60</v>
      </c>
      <c r="D15" s="14">
        <v>-5</v>
      </c>
      <c r="E15" s="14">
        <v>-5</v>
      </c>
      <c r="F15" s="14">
        <v>-5</v>
      </c>
      <c r="G15" s="14">
        <v>-5</v>
      </c>
      <c r="H15" s="14">
        <v>-5</v>
      </c>
      <c r="I15" s="14">
        <v>-5</v>
      </c>
      <c r="J15" s="14">
        <v>-5</v>
      </c>
      <c r="K15" s="14">
        <v>-5</v>
      </c>
      <c r="L15" s="14">
        <v>-5</v>
      </c>
      <c r="M15" s="14">
        <v>-5</v>
      </c>
      <c r="N15" s="14">
        <v>-5</v>
      </c>
      <c r="O15" s="14">
        <v>-5</v>
      </c>
    </row>
    <row r="16" spans="1:15" ht="12.75">
      <c r="A16" s="13" t="s">
        <v>28</v>
      </c>
      <c r="B16" s="15" t="s">
        <v>39</v>
      </c>
      <c r="C16" s="83">
        <f>SUM(D16:O16)</f>
        <v>-36</v>
      </c>
      <c r="D16" s="14">
        <v>-3</v>
      </c>
      <c r="E16" s="14">
        <v>-3</v>
      </c>
      <c r="F16" s="14">
        <v>-3</v>
      </c>
      <c r="G16" s="14">
        <v>-3</v>
      </c>
      <c r="H16" s="14">
        <v>-3</v>
      </c>
      <c r="I16" s="14">
        <v>-3</v>
      </c>
      <c r="J16" s="14">
        <v>-3</v>
      </c>
      <c r="K16" s="14">
        <v>-3</v>
      </c>
      <c r="L16" s="14">
        <v>-3</v>
      </c>
      <c r="M16" s="14">
        <v>-3</v>
      </c>
      <c r="N16" s="14">
        <v>-3</v>
      </c>
      <c r="O16" s="14">
        <v>-3</v>
      </c>
    </row>
    <row r="17" spans="1:15" ht="12.75">
      <c r="A17" s="53" t="s">
        <v>32</v>
      </c>
      <c r="B17" s="54" t="s">
        <v>41</v>
      </c>
      <c r="C17" s="79">
        <f>SUM(D17:O17)</f>
        <v>-3945</v>
      </c>
      <c r="D17" s="79">
        <f aca="true" t="shared" si="9" ref="D17:O17">SUM(D18:D23)</f>
        <v>-340</v>
      </c>
      <c r="E17" s="79">
        <f t="shared" si="9"/>
        <v>-250</v>
      </c>
      <c r="F17" s="79">
        <f t="shared" si="9"/>
        <v>-280</v>
      </c>
      <c r="G17" s="79">
        <f t="shared" si="9"/>
        <v>-295</v>
      </c>
      <c r="H17" s="79">
        <f t="shared" si="9"/>
        <v>-340</v>
      </c>
      <c r="I17" s="79">
        <f t="shared" si="9"/>
        <v>-325</v>
      </c>
      <c r="J17" s="79">
        <f t="shared" si="9"/>
        <v>-340</v>
      </c>
      <c r="K17" s="79">
        <f t="shared" si="9"/>
        <v>-370</v>
      </c>
      <c r="L17" s="79">
        <f t="shared" si="9"/>
        <v>-400</v>
      </c>
      <c r="M17" s="79">
        <f t="shared" si="9"/>
        <v>-370</v>
      </c>
      <c r="N17" s="79">
        <f t="shared" si="9"/>
        <v>-340</v>
      </c>
      <c r="O17" s="79">
        <f t="shared" si="9"/>
        <v>-295</v>
      </c>
    </row>
    <row r="18" spans="1:15" ht="12.75">
      <c r="A18" s="13" t="s">
        <v>34</v>
      </c>
      <c r="B18" s="15" t="s">
        <v>218</v>
      </c>
      <c r="C18" s="83">
        <f aca="true" t="shared" si="10" ref="C18:C40">SUM(D18:O18)</f>
        <v>-1680</v>
      </c>
      <c r="D18" s="14">
        <v>-140</v>
      </c>
      <c r="E18" s="14">
        <v>-140</v>
      </c>
      <c r="F18" s="14">
        <v>-140</v>
      </c>
      <c r="G18" s="14">
        <v>-140</v>
      </c>
      <c r="H18" s="14">
        <v>-140</v>
      </c>
      <c r="I18" s="14">
        <v>-140</v>
      </c>
      <c r="J18" s="14">
        <v>-140</v>
      </c>
      <c r="K18" s="14">
        <v>-140</v>
      </c>
      <c r="L18" s="14">
        <v>-140</v>
      </c>
      <c r="M18" s="14">
        <v>-140</v>
      </c>
      <c r="N18" s="14">
        <v>-140</v>
      </c>
      <c r="O18" s="14">
        <v>-140</v>
      </c>
    </row>
    <row r="19" spans="1:15" ht="12.75">
      <c r="A19" s="13" t="s">
        <v>36</v>
      </c>
      <c r="B19" s="15" t="s">
        <v>213</v>
      </c>
      <c r="C19" s="83">
        <f t="shared" si="10"/>
        <v>-1665</v>
      </c>
      <c r="D19" s="14">
        <f>-D2*300/1000</f>
        <v>-150</v>
      </c>
      <c r="E19" s="14">
        <f aca="true" t="shared" si="11" ref="E19:O19">-E2*300/1000</f>
        <v>-60</v>
      </c>
      <c r="F19" s="14">
        <f t="shared" si="11"/>
        <v>-90</v>
      </c>
      <c r="G19" s="14">
        <f t="shared" si="11"/>
        <v>-105</v>
      </c>
      <c r="H19" s="14">
        <f t="shared" si="11"/>
        <v>-150</v>
      </c>
      <c r="I19" s="14">
        <f t="shared" si="11"/>
        <v>-135</v>
      </c>
      <c r="J19" s="14">
        <f t="shared" si="11"/>
        <v>-150</v>
      </c>
      <c r="K19" s="14">
        <f t="shared" si="11"/>
        <v>-180</v>
      </c>
      <c r="L19" s="14">
        <f t="shared" si="11"/>
        <v>-210</v>
      </c>
      <c r="M19" s="14">
        <f t="shared" si="11"/>
        <v>-180</v>
      </c>
      <c r="N19" s="14">
        <f t="shared" si="11"/>
        <v>-150</v>
      </c>
      <c r="O19" s="14">
        <f t="shared" si="11"/>
        <v>-105</v>
      </c>
    </row>
    <row r="20" spans="1:15" ht="12.75">
      <c r="A20" s="13" t="s">
        <v>37</v>
      </c>
      <c r="B20" s="15" t="s">
        <v>31</v>
      </c>
      <c r="C20" s="83">
        <f t="shared" si="10"/>
        <v>-144</v>
      </c>
      <c r="D20" s="14">
        <v>-12</v>
      </c>
      <c r="E20" s="14">
        <v>-12</v>
      </c>
      <c r="F20" s="14">
        <v>-12</v>
      </c>
      <c r="G20" s="14">
        <v>-12</v>
      </c>
      <c r="H20" s="14">
        <v>-12</v>
      </c>
      <c r="I20" s="14">
        <v>-12</v>
      </c>
      <c r="J20" s="14">
        <v>-12</v>
      </c>
      <c r="K20" s="14">
        <v>-12</v>
      </c>
      <c r="L20" s="14">
        <v>-12</v>
      </c>
      <c r="M20" s="14">
        <v>-12</v>
      </c>
      <c r="N20" s="14">
        <v>-12</v>
      </c>
      <c r="O20" s="14">
        <v>-12</v>
      </c>
    </row>
    <row r="21" spans="1:15" ht="12.75">
      <c r="A21" s="13" t="s">
        <v>38</v>
      </c>
      <c r="B21" s="15" t="s">
        <v>45</v>
      </c>
      <c r="C21" s="83">
        <f t="shared" si="10"/>
        <v>-36</v>
      </c>
      <c r="D21" s="14">
        <v>-3</v>
      </c>
      <c r="E21" s="14">
        <v>-3</v>
      </c>
      <c r="F21" s="14">
        <v>-3</v>
      </c>
      <c r="G21" s="14">
        <v>-3</v>
      </c>
      <c r="H21" s="14">
        <v>-3</v>
      </c>
      <c r="I21" s="14">
        <v>-3</v>
      </c>
      <c r="J21" s="14">
        <v>-3</v>
      </c>
      <c r="K21" s="14">
        <v>-3</v>
      </c>
      <c r="L21" s="14">
        <v>-3</v>
      </c>
      <c r="M21" s="14">
        <v>-3</v>
      </c>
      <c r="N21" s="14">
        <v>-3</v>
      </c>
      <c r="O21" s="14">
        <v>-3</v>
      </c>
    </row>
    <row r="22" spans="1:15" ht="12.75">
      <c r="A22" s="13" t="s">
        <v>174</v>
      </c>
      <c r="B22" s="15" t="s">
        <v>47</v>
      </c>
      <c r="C22" s="83">
        <f t="shared" si="10"/>
        <v>-240</v>
      </c>
      <c r="D22" s="14">
        <v>-20</v>
      </c>
      <c r="E22" s="14">
        <v>-20</v>
      </c>
      <c r="F22" s="14">
        <v>-20</v>
      </c>
      <c r="G22" s="14">
        <v>-20</v>
      </c>
      <c r="H22" s="14">
        <v>-20</v>
      </c>
      <c r="I22" s="14">
        <v>-20</v>
      </c>
      <c r="J22" s="14">
        <v>-20</v>
      </c>
      <c r="K22" s="14">
        <v>-20</v>
      </c>
      <c r="L22" s="14">
        <v>-20</v>
      </c>
      <c r="M22" s="14">
        <v>-20</v>
      </c>
      <c r="N22" s="14">
        <v>-20</v>
      </c>
      <c r="O22" s="14">
        <v>-20</v>
      </c>
    </row>
    <row r="23" spans="1:15" ht="12.75">
      <c r="A23" s="13" t="s">
        <v>214</v>
      </c>
      <c r="B23" s="15" t="s">
        <v>29</v>
      </c>
      <c r="C23" s="83">
        <f t="shared" si="10"/>
        <v>-180</v>
      </c>
      <c r="D23" s="14">
        <v>-15</v>
      </c>
      <c r="E23" s="14">
        <v>-15</v>
      </c>
      <c r="F23" s="14">
        <v>-15</v>
      </c>
      <c r="G23" s="14">
        <v>-15</v>
      </c>
      <c r="H23" s="14">
        <v>-15</v>
      </c>
      <c r="I23" s="14">
        <v>-15</v>
      </c>
      <c r="J23" s="14">
        <v>-15</v>
      </c>
      <c r="K23" s="14">
        <v>-15</v>
      </c>
      <c r="L23" s="14">
        <v>-15</v>
      </c>
      <c r="M23" s="14">
        <v>-15</v>
      </c>
      <c r="N23" s="14">
        <v>-15</v>
      </c>
      <c r="O23" s="14">
        <v>-15</v>
      </c>
    </row>
    <row r="24" spans="1:15" ht="12.75">
      <c r="A24" s="53" t="s">
        <v>40</v>
      </c>
      <c r="B24" s="54" t="s">
        <v>50</v>
      </c>
      <c r="C24" s="79">
        <f>SUM(D24:O24)</f>
        <v>-2748</v>
      </c>
      <c r="D24" s="79">
        <f>D25+D30+D31+D32+D33+D34+D35</f>
        <v>-229</v>
      </c>
      <c r="E24" s="79">
        <f aca="true" t="shared" si="12" ref="E24:O24">E25+E30+E31+E32+E33+E34+E35</f>
        <v>-229</v>
      </c>
      <c r="F24" s="79">
        <f t="shared" si="12"/>
        <v>-229</v>
      </c>
      <c r="G24" s="79">
        <f t="shared" si="12"/>
        <v>-229</v>
      </c>
      <c r="H24" s="79">
        <f t="shared" si="12"/>
        <v>-229</v>
      </c>
      <c r="I24" s="79">
        <f t="shared" si="12"/>
        <v>-229</v>
      </c>
      <c r="J24" s="79">
        <f t="shared" si="12"/>
        <v>-229</v>
      </c>
      <c r="K24" s="79">
        <f t="shared" si="12"/>
        <v>-229</v>
      </c>
      <c r="L24" s="79">
        <f t="shared" si="12"/>
        <v>-229</v>
      </c>
      <c r="M24" s="79">
        <f t="shared" si="12"/>
        <v>-229</v>
      </c>
      <c r="N24" s="79">
        <f t="shared" si="12"/>
        <v>-229</v>
      </c>
      <c r="O24" s="79">
        <f t="shared" si="12"/>
        <v>-229</v>
      </c>
    </row>
    <row r="25" spans="1:15" ht="12.75">
      <c r="A25" s="13" t="s">
        <v>42</v>
      </c>
      <c r="B25" s="15" t="s">
        <v>35</v>
      </c>
      <c r="C25" s="83">
        <f>SUM(D25:O25)</f>
        <v>-2028</v>
      </c>
      <c r="D25" s="14">
        <f>SUM(D26:D29)</f>
        <v>-169</v>
      </c>
      <c r="E25" s="14">
        <f aca="true" t="shared" si="13" ref="E25:O25">SUM(E26:E29)</f>
        <v>-169</v>
      </c>
      <c r="F25" s="14">
        <f t="shared" si="13"/>
        <v>-169</v>
      </c>
      <c r="G25" s="14">
        <f t="shared" si="13"/>
        <v>-169</v>
      </c>
      <c r="H25" s="14">
        <f t="shared" si="13"/>
        <v>-169</v>
      </c>
      <c r="I25" s="14">
        <f t="shared" si="13"/>
        <v>-169</v>
      </c>
      <c r="J25" s="14">
        <f t="shared" si="13"/>
        <v>-169</v>
      </c>
      <c r="K25" s="14">
        <f t="shared" si="13"/>
        <v>-169</v>
      </c>
      <c r="L25" s="14">
        <f t="shared" si="13"/>
        <v>-169</v>
      </c>
      <c r="M25" s="14">
        <f t="shared" si="13"/>
        <v>-169</v>
      </c>
      <c r="N25" s="14">
        <f t="shared" si="13"/>
        <v>-169</v>
      </c>
      <c r="O25" s="14">
        <f t="shared" si="13"/>
        <v>-169</v>
      </c>
    </row>
    <row r="26" spans="1:15" ht="12.75">
      <c r="A26" s="13"/>
      <c r="B26" s="49" t="s">
        <v>51</v>
      </c>
      <c r="C26" s="83">
        <f t="shared" si="10"/>
        <v>-1320</v>
      </c>
      <c r="D26" s="14">
        <v>-110</v>
      </c>
      <c r="E26" s="14">
        <v>-110</v>
      </c>
      <c r="F26" s="14">
        <v>-110</v>
      </c>
      <c r="G26" s="14">
        <v>-110</v>
      </c>
      <c r="H26" s="14">
        <v>-110</v>
      </c>
      <c r="I26" s="14">
        <v>-110</v>
      </c>
      <c r="J26" s="14">
        <v>-110</v>
      </c>
      <c r="K26" s="14">
        <v>-110</v>
      </c>
      <c r="L26" s="14">
        <v>-110</v>
      </c>
      <c r="M26" s="14">
        <v>-110</v>
      </c>
      <c r="N26" s="14">
        <v>-110</v>
      </c>
      <c r="O26" s="14">
        <v>-110</v>
      </c>
    </row>
    <row r="27" spans="1:15" ht="12.75">
      <c r="A27" s="13"/>
      <c r="B27" s="49" t="s">
        <v>176</v>
      </c>
      <c r="C27" s="83">
        <f t="shared" si="10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3"/>
      <c r="B28" s="49" t="s">
        <v>25</v>
      </c>
      <c r="C28" s="83">
        <f t="shared" si="10"/>
        <v>-360</v>
      </c>
      <c r="D28" s="14">
        <v>-30</v>
      </c>
      <c r="E28" s="14">
        <v>-30</v>
      </c>
      <c r="F28" s="14">
        <v>-30</v>
      </c>
      <c r="G28" s="14">
        <v>-30</v>
      </c>
      <c r="H28" s="14">
        <v>-30</v>
      </c>
      <c r="I28" s="14">
        <v>-30</v>
      </c>
      <c r="J28" s="14">
        <v>-30</v>
      </c>
      <c r="K28" s="14">
        <v>-30</v>
      </c>
      <c r="L28" s="14">
        <v>-30</v>
      </c>
      <c r="M28" s="14">
        <v>-30</v>
      </c>
      <c r="N28" s="14">
        <v>-30</v>
      </c>
      <c r="O28" s="14">
        <v>-30</v>
      </c>
    </row>
    <row r="29" spans="1:15" ht="12.75">
      <c r="A29" s="13"/>
      <c r="B29" s="49" t="s">
        <v>26</v>
      </c>
      <c r="C29" s="83">
        <f t="shared" si="10"/>
        <v>-348</v>
      </c>
      <c r="D29" s="14">
        <v>-29</v>
      </c>
      <c r="E29" s="14">
        <v>-29</v>
      </c>
      <c r="F29" s="14">
        <v>-29</v>
      </c>
      <c r="G29" s="14">
        <v>-29</v>
      </c>
      <c r="H29" s="14">
        <v>-29</v>
      </c>
      <c r="I29" s="14">
        <v>-29</v>
      </c>
      <c r="J29" s="14">
        <v>-29</v>
      </c>
      <c r="K29" s="14">
        <v>-29</v>
      </c>
      <c r="L29" s="14">
        <v>-29</v>
      </c>
      <c r="M29" s="14">
        <v>-29</v>
      </c>
      <c r="N29" s="14">
        <v>-29</v>
      </c>
      <c r="O29" s="14">
        <v>-29</v>
      </c>
    </row>
    <row r="30" spans="1:15" ht="12.75">
      <c r="A30" s="13" t="s">
        <v>43</v>
      </c>
      <c r="B30" s="15" t="s">
        <v>52</v>
      </c>
      <c r="C30" s="83">
        <f t="shared" si="1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3" t="s">
        <v>44</v>
      </c>
      <c r="B31" s="15" t="s">
        <v>175</v>
      </c>
      <c r="C31" s="83">
        <f t="shared" si="10"/>
        <v>-240</v>
      </c>
      <c r="D31" s="14">
        <v>-20</v>
      </c>
      <c r="E31" s="14">
        <v>-20</v>
      </c>
      <c r="F31" s="14">
        <v>-20</v>
      </c>
      <c r="G31" s="14">
        <v>-20</v>
      </c>
      <c r="H31" s="14">
        <v>-20</v>
      </c>
      <c r="I31" s="14">
        <v>-20</v>
      </c>
      <c r="J31" s="14">
        <v>-20</v>
      </c>
      <c r="K31" s="14">
        <v>-20</v>
      </c>
      <c r="L31" s="14">
        <v>-20</v>
      </c>
      <c r="M31" s="14">
        <v>-20</v>
      </c>
      <c r="N31" s="14">
        <v>-20</v>
      </c>
      <c r="O31" s="14">
        <v>-20</v>
      </c>
    </row>
    <row r="32" spans="1:15" ht="12.75">
      <c r="A32" s="13" t="s">
        <v>46</v>
      </c>
      <c r="B32" s="15" t="s">
        <v>53</v>
      </c>
      <c r="C32" s="83">
        <f t="shared" si="1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3" t="s">
        <v>48</v>
      </c>
      <c r="B33" s="15" t="s">
        <v>54</v>
      </c>
      <c r="C33" s="83">
        <f t="shared" si="10"/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3" t="s">
        <v>177</v>
      </c>
      <c r="B34" s="15" t="s">
        <v>178</v>
      </c>
      <c r="C34" s="83">
        <f t="shared" si="10"/>
        <v>-420</v>
      </c>
      <c r="D34" s="14">
        <v>-35</v>
      </c>
      <c r="E34" s="14">
        <v>-35</v>
      </c>
      <c r="F34" s="14">
        <v>-35</v>
      </c>
      <c r="G34" s="14">
        <v>-35</v>
      </c>
      <c r="H34" s="14">
        <v>-35</v>
      </c>
      <c r="I34" s="14">
        <v>-35</v>
      </c>
      <c r="J34" s="14">
        <v>-35</v>
      </c>
      <c r="K34" s="14">
        <v>-35</v>
      </c>
      <c r="L34" s="14">
        <v>-35</v>
      </c>
      <c r="M34" s="14">
        <v>-35</v>
      </c>
      <c r="N34" s="14">
        <v>-35</v>
      </c>
      <c r="O34" s="14">
        <v>-35</v>
      </c>
    </row>
    <row r="35" spans="1:15" ht="12.75">
      <c r="A35" s="13" t="s">
        <v>179</v>
      </c>
      <c r="B35" s="15" t="s">
        <v>55</v>
      </c>
      <c r="C35" s="83">
        <f t="shared" si="10"/>
        <v>-60</v>
      </c>
      <c r="D35" s="14">
        <f>SUM(D36:D39)</f>
        <v>-5</v>
      </c>
      <c r="E35" s="14">
        <f aca="true" t="shared" si="14" ref="E35:O35">SUM(E36:E39)</f>
        <v>-5</v>
      </c>
      <c r="F35" s="14">
        <f t="shared" si="14"/>
        <v>-5</v>
      </c>
      <c r="G35" s="14">
        <f t="shared" si="14"/>
        <v>-5</v>
      </c>
      <c r="H35" s="14">
        <f t="shared" si="14"/>
        <v>-5</v>
      </c>
      <c r="I35" s="14">
        <f t="shared" si="14"/>
        <v>-5</v>
      </c>
      <c r="J35" s="14">
        <f t="shared" si="14"/>
        <v>-5</v>
      </c>
      <c r="K35" s="14">
        <f t="shared" si="14"/>
        <v>-5</v>
      </c>
      <c r="L35" s="14">
        <f t="shared" si="14"/>
        <v>-5</v>
      </c>
      <c r="M35" s="14">
        <f t="shared" si="14"/>
        <v>-5</v>
      </c>
      <c r="N35" s="14">
        <f t="shared" si="14"/>
        <v>-5</v>
      </c>
      <c r="O35" s="14">
        <f t="shared" si="14"/>
        <v>-5</v>
      </c>
    </row>
    <row r="36" spans="1:15" ht="12.75">
      <c r="A36" s="13"/>
      <c r="B36" s="55" t="s">
        <v>56</v>
      </c>
      <c r="C36" s="83">
        <f t="shared" si="10"/>
        <v>-60</v>
      </c>
      <c r="D36" s="14">
        <v>-5</v>
      </c>
      <c r="E36" s="14">
        <v>-5</v>
      </c>
      <c r="F36" s="14">
        <v>-5</v>
      </c>
      <c r="G36" s="14">
        <v>-5</v>
      </c>
      <c r="H36" s="14">
        <v>-5</v>
      </c>
      <c r="I36" s="14">
        <v>-5</v>
      </c>
      <c r="J36" s="14">
        <v>-5</v>
      </c>
      <c r="K36" s="14">
        <v>-5</v>
      </c>
      <c r="L36" s="14">
        <v>-5</v>
      </c>
      <c r="M36" s="14">
        <v>-5</v>
      </c>
      <c r="N36" s="14">
        <v>-5</v>
      </c>
      <c r="O36" s="14">
        <v>-5</v>
      </c>
    </row>
    <row r="37" spans="1:15" ht="12.75">
      <c r="A37" s="13"/>
      <c r="B37" s="49" t="s">
        <v>195</v>
      </c>
      <c r="C37" s="83">
        <f t="shared" si="1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3"/>
      <c r="B38" s="49" t="s">
        <v>57</v>
      </c>
      <c r="C38" s="83">
        <f t="shared" si="1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3"/>
      <c r="B39" s="49" t="s">
        <v>30</v>
      </c>
      <c r="C39" s="83">
        <f t="shared" si="1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53" t="s">
        <v>49</v>
      </c>
      <c r="B40" s="54" t="s">
        <v>58</v>
      </c>
      <c r="C40" s="79">
        <f t="shared" si="10"/>
        <v>-18.66</v>
      </c>
      <c r="D40" s="92">
        <f>-D11*0.001</f>
        <v>-1.6500000000000001</v>
      </c>
      <c r="E40" s="92">
        <f aca="true" t="shared" si="15" ref="E40:O40">-E11*0.001</f>
        <v>-0.75</v>
      </c>
      <c r="F40" s="92">
        <f t="shared" si="15"/>
        <v>-1.11</v>
      </c>
      <c r="G40" s="92">
        <f t="shared" si="15"/>
        <v>-1.26</v>
      </c>
      <c r="H40" s="92">
        <f t="shared" si="15"/>
        <v>-1.6500000000000001</v>
      </c>
      <c r="I40" s="92">
        <f t="shared" si="15"/>
        <v>-1.53</v>
      </c>
      <c r="J40" s="92">
        <f t="shared" si="15"/>
        <v>-1.6500000000000001</v>
      </c>
      <c r="K40" s="92">
        <f t="shared" si="15"/>
        <v>-1.95</v>
      </c>
      <c r="L40" s="92">
        <f t="shared" si="15"/>
        <v>-2.25</v>
      </c>
      <c r="M40" s="92">
        <f t="shared" si="15"/>
        <v>-1.95</v>
      </c>
      <c r="N40" s="92">
        <f t="shared" si="15"/>
        <v>-1.6500000000000001</v>
      </c>
      <c r="O40" s="92">
        <f t="shared" si="15"/>
        <v>-1.26</v>
      </c>
    </row>
    <row r="41" spans="1:15" s="2" customFormat="1" ht="12.75">
      <c r="A41" s="56" t="s">
        <v>59</v>
      </c>
      <c r="B41" s="57" t="s">
        <v>60</v>
      </c>
      <c r="C41" s="81">
        <f>C11+C12</f>
        <v>10187.34</v>
      </c>
      <c r="D41" s="81">
        <f aca="true" t="shared" si="16" ref="D41:O41">D11+D12</f>
        <v>921.35</v>
      </c>
      <c r="E41" s="81">
        <f t="shared" si="16"/>
        <v>202.25</v>
      </c>
      <c r="F41" s="81">
        <f t="shared" si="16"/>
        <v>501.89</v>
      </c>
      <c r="G41" s="81">
        <f t="shared" si="16"/>
        <v>621.74</v>
      </c>
      <c r="H41" s="81">
        <f t="shared" si="16"/>
        <v>921.35</v>
      </c>
      <c r="I41" s="81">
        <f t="shared" si="16"/>
        <v>831.47</v>
      </c>
      <c r="J41" s="81">
        <f t="shared" si="16"/>
        <v>921.35</v>
      </c>
      <c r="K41" s="81">
        <f t="shared" si="16"/>
        <v>1161.05</v>
      </c>
      <c r="L41" s="81">
        <f t="shared" si="16"/>
        <v>1400.75</v>
      </c>
      <c r="M41" s="81">
        <f t="shared" si="16"/>
        <v>1161.05</v>
      </c>
      <c r="N41" s="81">
        <f t="shared" si="16"/>
        <v>921.35</v>
      </c>
      <c r="O41" s="81">
        <f t="shared" si="16"/>
        <v>621.74</v>
      </c>
    </row>
    <row r="42" spans="1:15" s="4" customFormat="1" ht="12.75">
      <c r="A42" s="58" t="s">
        <v>61</v>
      </c>
      <c r="B42" s="59" t="s">
        <v>62</v>
      </c>
      <c r="C42" s="82">
        <f>SUM(C43:C47)</f>
        <v>0</v>
      </c>
      <c r="D42" s="82">
        <f aca="true" t="shared" si="17" ref="D42:O42">SUM(D43:D47)</f>
        <v>0</v>
      </c>
      <c r="E42" s="82">
        <f t="shared" si="17"/>
        <v>0</v>
      </c>
      <c r="F42" s="82">
        <f t="shared" si="17"/>
        <v>0</v>
      </c>
      <c r="G42" s="82">
        <f t="shared" si="17"/>
        <v>0</v>
      </c>
      <c r="H42" s="82">
        <f t="shared" si="17"/>
        <v>0</v>
      </c>
      <c r="I42" s="82">
        <f t="shared" si="17"/>
        <v>0</v>
      </c>
      <c r="J42" s="82">
        <f t="shared" si="17"/>
        <v>0</v>
      </c>
      <c r="K42" s="82">
        <f t="shared" si="17"/>
        <v>0</v>
      </c>
      <c r="L42" s="82">
        <f t="shared" si="17"/>
        <v>0</v>
      </c>
      <c r="M42" s="82">
        <f t="shared" si="17"/>
        <v>0</v>
      </c>
      <c r="N42" s="82">
        <f t="shared" si="17"/>
        <v>0</v>
      </c>
      <c r="O42" s="82">
        <f t="shared" si="17"/>
        <v>0</v>
      </c>
    </row>
    <row r="43" spans="1:15" ht="12.75">
      <c r="A43" s="60" t="s">
        <v>63</v>
      </c>
      <c r="B43" s="61" t="s">
        <v>64</v>
      </c>
      <c r="C43" s="8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 hidden="1">
      <c r="A44" s="13"/>
      <c r="B44" s="49" t="s">
        <v>65</v>
      </c>
      <c r="C44" s="7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 hidden="1">
      <c r="A45" s="13"/>
      <c r="B45" s="49" t="s">
        <v>66</v>
      </c>
      <c r="C45" s="7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3" t="s">
        <v>67</v>
      </c>
      <c r="B46" s="15" t="s">
        <v>68</v>
      </c>
      <c r="C46" s="7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3" t="s">
        <v>69</v>
      </c>
      <c r="B47" s="15" t="s">
        <v>70</v>
      </c>
      <c r="C47" s="7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62" t="s">
        <v>71</v>
      </c>
      <c r="B48" s="63" t="s">
        <v>189</v>
      </c>
      <c r="C48" s="84">
        <f>SUM(C49:C53)</f>
        <v>0</v>
      </c>
      <c r="D48" s="84">
        <f aca="true" t="shared" si="18" ref="D48:O48">SUM(D49:D53)</f>
        <v>0</v>
      </c>
      <c r="E48" s="84">
        <f t="shared" si="18"/>
        <v>0</v>
      </c>
      <c r="F48" s="84">
        <f t="shared" si="18"/>
        <v>0</v>
      </c>
      <c r="G48" s="84">
        <f t="shared" si="18"/>
        <v>0</v>
      </c>
      <c r="H48" s="84">
        <f t="shared" si="18"/>
        <v>0</v>
      </c>
      <c r="I48" s="84">
        <f t="shared" si="18"/>
        <v>0</v>
      </c>
      <c r="J48" s="84">
        <f t="shared" si="18"/>
        <v>0</v>
      </c>
      <c r="K48" s="84">
        <f t="shared" si="18"/>
        <v>0</v>
      </c>
      <c r="L48" s="84">
        <f t="shared" si="18"/>
        <v>0</v>
      </c>
      <c r="M48" s="84">
        <f t="shared" si="18"/>
        <v>0</v>
      </c>
      <c r="N48" s="84">
        <f t="shared" si="18"/>
        <v>0</v>
      </c>
      <c r="O48" s="84">
        <f t="shared" si="18"/>
        <v>0</v>
      </c>
    </row>
    <row r="49" spans="1:15" ht="12.75">
      <c r="A49" s="13" t="s">
        <v>72</v>
      </c>
      <c r="B49" s="15" t="s">
        <v>73</v>
      </c>
      <c r="C49" s="7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 hidden="1">
      <c r="A50" s="13"/>
      <c r="B50" s="49" t="s">
        <v>65</v>
      </c>
      <c r="C50" s="7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 hidden="1">
      <c r="A51" s="13"/>
      <c r="B51" s="49" t="s">
        <v>66</v>
      </c>
      <c r="C51" s="7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3" t="s">
        <v>74</v>
      </c>
      <c r="B52" s="15" t="s">
        <v>190</v>
      </c>
      <c r="C52" s="7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3" t="s">
        <v>75</v>
      </c>
      <c r="B53" s="15" t="s">
        <v>70</v>
      </c>
      <c r="C53" s="7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2" customFormat="1" ht="12.75">
      <c r="A54" s="56" t="s">
        <v>76</v>
      </c>
      <c r="B54" s="57" t="s">
        <v>77</v>
      </c>
      <c r="C54" s="81">
        <f>C42-C48</f>
        <v>0</v>
      </c>
      <c r="D54" s="81">
        <f aca="true" t="shared" si="19" ref="D54:O54">D42-D48</f>
        <v>0</v>
      </c>
      <c r="E54" s="81">
        <f t="shared" si="19"/>
        <v>0</v>
      </c>
      <c r="F54" s="81">
        <f t="shared" si="19"/>
        <v>0</v>
      </c>
      <c r="G54" s="81">
        <f t="shared" si="19"/>
        <v>0</v>
      </c>
      <c r="H54" s="81">
        <f t="shared" si="19"/>
        <v>0</v>
      </c>
      <c r="I54" s="81">
        <f t="shared" si="19"/>
        <v>0</v>
      </c>
      <c r="J54" s="81">
        <f t="shared" si="19"/>
        <v>0</v>
      </c>
      <c r="K54" s="81">
        <f t="shared" si="19"/>
        <v>0</v>
      </c>
      <c r="L54" s="81">
        <f t="shared" si="19"/>
        <v>0</v>
      </c>
      <c r="M54" s="81">
        <f t="shared" si="19"/>
        <v>0</v>
      </c>
      <c r="N54" s="81">
        <f t="shared" si="19"/>
        <v>0</v>
      </c>
      <c r="O54" s="81">
        <f t="shared" si="19"/>
        <v>0</v>
      </c>
    </row>
    <row r="55" spans="1:15" s="4" customFormat="1" ht="12.75">
      <c r="A55" s="58" t="s">
        <v>78</v>
      </c>
      <c r="B55" s="59" t="s">
        <v>79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2.75">
      <c r="A56" s="62" t="s">
        <v>80</v>
      </c>
      <c r="B56" s="63" t="s">
        <v>81</v>
      </c>
      <c r="C56" s="84">
        <f>SUM(C57:C58)</f>
        <v>0</v>
      </c>
      <c r="D56" s="84">
        <f aca="true" t="shared" si="20" ref="D56:O56">SUM(D57:D58)</f>
        <v>0</v>
      </c>
      <c r="E56" s="84">
        <f t="shared" si="20"/>
        <v>0</v>
      </c>
      <c r="F56" s="84">
        <f t="shared" si="20"/>
        <v>0</v>
      </c>
      <c r="G56" s="84">
        <f t="shared" si="20"/>
        <v>0</v>
      </c>
      <c r="H56" s="84">
        <f t="shared" si="20"/>
        <v>0</v>
      </c>
      <c r="I56" s="84">
        <f t="shared" si="20"/>
        <v>0</v>
      </c>
      <c r="J56" s="84">
        <f t="shared" si="20"/>
        <v>0</v>
      </c>
      <c r="K56" s="84">
        <f t="shared" si="20"/>
        <v>0</v>
      </c>
      <c r="L56" s="84">
        <f t="shared" si="20"/>
        <v>0</v>
      </c>
      <c r="M56" s="84">
        <f t="shared" si="20"/>
        <v>0</v>
      </c>
      <c r="N56" s="84">
        <f t="shared" si="20"/>
        <v>0</v>
      </c>
      <c r="O56" s="84">
        <f t="shared" si="20"/>
        <v>0</v>
      </c>
    </row>
    <row r="57" spans="1:15" ht="12.75">
      <c r="A57" s="13" t="s">
        <v>82</v>
      </c>
      <c r="B57" s="15" t="s">
        <v>83</v>
      </c>
      <c r="C57" s="7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2.75">
      <c r="A58" s="13" t="s">
        <v>84</v>
      </c>
      <c r="B58" s="15" t="s">
        <v>85</v>
      </c>
      <c r="C58" s="7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56" t="s">
        <v>87</v>
      </c>
      <c r="B59" s="57" t="s">
        <v>88</v>
      </c>
      <c r="C59" s="81">
        <f>C55-C56</f>
        <v>0</v>
      </c>
      <c r="D59" s="81">
        <f aca="true" t="shared" si="21" ref="D59:O59">D55-D56</f>
        <v>0</v>
      </c>
      <c r="E59" s="81">
        <f t="shared" si="21"/>
        <v>0</v>
      </c>
      <c r="F59" s="81">
        <f t="shared" si="21"/>
        <v>0</v>
      </c>
      <c r="G59" s="81">
        <f t="shared" si="21"/>
        <v>0</v>
      </c>
      <c r="H59" s="81">
        <f t="shared" si="21"/>
        <v>0</v>
      </c>
      <c r="I59" s="81">
        <f t="shared" si="21"/>
        <v>0</v>
      </c>
      <c r="J59" s="81">
        <f t="shared" si="21"/>
        <v>0</v>
      </c>
      <c r="K59" s="81">
        <f t="shared" si="21"/>
        <v>0</v>
      </c>
      <c r="L59" s="81">
        <f t="shared" si="21"/>
        <v>0</v>
      </c>
      <c r="M59" s="81">
        <f t="shared" si="21"/>
        <v>0</v>
      </c>
      <c r="N59" s="81">
        <f t="shared" si="21"/>
        <v>0</v>
      </c>
      <c r="O59" s="81">
        <f t="shared" si="21"/>
        <v>0</v>
      </c>
    </row>
    <row r="60" spans="1:15" s="2" customFormat="1" ht="12.75">
      <c r="A60" s="56" t="s">
        <v>89</v>
      </c>
      <c r="B60" s="57" t="s">
        <v>193</v>
      </c>
      <c r="C60" s="81">
        <f>C59+C54+C41</f>
        <v>10187.34</v>
      </c>
      <c r="D60" s="81">
        <f aca="true" t="shared" si="22" ref="D60:O60">D59+D54+D41</f>
        <v>921.35</v>
      </c>
      <c r="E60" s="81">
        <f t="shared" si="22"/>
        <v>202.25</v>
      </c>
      <c r="F60" s="81">
        <f t="shared" si="22"/>
        <v>501.89</v>
      </c>
      <c r="G60" s="81">
        <f t="shared" si="22"/>
        <v>621.74</v>
      </c>
      <c r="H60" s="81">
        <f t="shared" si="22"/>
        <v>921.35</v>
      </c>
      <c r="I60" s="81">
        <f t="shared" si="22"/>
        <v>831.47</v>
      </c>
      <c r="J60" s="81">
        <f t="shared" si="22"/>
        <v>921.35</v>
      </c>
      <c r="K60" s="81">
        <f t="shared" si="22"/>
        <v>1161.05</v>
      </c>
      <c r="L60" s="81">
        <f t="shared" si="22"/>
        <v>1400.75</v>
      </c>
      <c r="M60" s="81">
        <f t="shared" si="22"/>
        <v>1161.05</v>
      </c>
      <c r="N60" s="81">
        <f t="shared" si="22"/>
        <v>921.35</v>
      </c>
      <c r="O60" s="81">
        <f t="shared" si="22"/>
        <v>621.74</v>
      </c>
    </row>
    <row r="61" spans="1:15" ht="12.75">
      <c r="A61" s="13" t="s">
        <v>90</v>
      </c>
      <c r="B61" s="15" t="s">
        <v>91</v>
      </c>
      <c r="C61" s="7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.75">
      <c r="A62" s="13" t="s">
        <v>92</v>
      </c>
      <c r="B62" s="15" t="s">
        <v>93</v>
      </c>
      <c r="C62" s="7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2" customFormat="1" ht="12.75">
      <c r="A63" s="56" t="s">
        <v>94</v>
      </c>
      <c r="B63" s="57" t="s">
        <v>194</v>
      </c>
      <c r="C63" s="81">
        <f>C60-C61-C62</f>
        <v>10187.34</v>
      </c>
      <c r="D63" s="81">
        <f aca="true" t="shared" si="23" ref="D63:O63">D60-D61-D62</f>
        <v>921.35</v>
      </c>
      <c r="E63" s="81">
        <f t="shared" si="23"/>
        <v>202.25</v>
      </c>
      <c r="F63" s="81">
        <f t="shared" si="23"/>
        <v>501.89</v>
      </c>
      <c r="G63" s="81">
        <f t="shared" si="23"/>
        <v>621.74</v>
      </c>
      <c r="H63" s="81">
        <f t="shared" si="23"/>
        <v>921.35</v>
      </c>
      <c r="I63" s="81">
        <f t="shared" si="23"/>
        <v>831.47</v>
      </c>
      <c r="J63" s="81">
        <f t="shared" si="23"/>
        <v>921.35</v>
      </c>
      <c r="K63" s="81">
        <f t="shared" si="23"/>
        <v>1161.05</v>
      </c>
      <c r="L63" s="81">
        <f t="shared" si="23"/>
        <v>1400.75</v>
      </c>
      <c r="M63" s="81">
        <f t="shared" si="23"/>
        <v>1161.05</v>
      </c>
      <c r="N63" s="81">
        <f t="shared" si="23"/>
        <v>921.35</v>
      </c>
      <c r="O63" s="81">
        <f t="shared" si="23"/>
        <v>621.74</v>
      </c>
    </row>
    <row r="64" spans="1:15" ht="12.75">
      <c r="A64" s="13" t="s">
        <v>95</v>
      </c>
      <c r="B64" s="15" t="s">
        <v>96</v>
      </c>
      <c r="C64" s="7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2" customFormat="1" ht="12.75">
      <c r="A65" s="56" t="s">
        <v>97</v>
      </c>
      <c r="B65" s="57" t="s">
        <v>98</v>
      </c>
      <c r="C65" s="81">
        <f>C63+C64</f>
        <v>10187.34</v>
      </c>
      <c r="D65" s="81">
        <f aca="true" t="shared" si="24" ref="D65:O65">D63+D64</f>
        <v>921.35</v>
      </c>
      <c r="E65" s="81">
        <f t="shared" si="24"/>
        <v>202.25</v>
      </c>
      <c r="F65" s="81">
        <f t="shared" si="24"/>
        <v>501.89</v>
      </c>
      <c r="G65" s="81">
        <f t="shared" si="24"/>
        <v>621.74</v>
      </c>
      <c r="H65" s="81">
        <f t="shared" si="24"/>
        <v>921.35</v>
      </c>
      <c r="I65" s="81">
        <f t="shared" si="24"/>
        <v>831.47</v>
      </c>
      <c r="J65" s="81">
        <f t="shared" si="24"/>
        <v>921.35</v>
      </c>
      <c r="K65" s="81">
        <f t="shared" si="24"/>
        <v>1161.05</v>
      </c>
      <c r="L65" s="81">
        <f t="shared" si="24"/>
        <v>1400.75</v>
      </c>
      <c r="M65" s="81">
        <f t="shared" si="24"/>
        <v>1161.05</v>
      </c>
      <c r="N65" s="81">
        <f t="shared" si="24"/>
        <v>921.35</v>
      </c>
      <c r="O65" s="81">
        <f t="shared" si="24"/>
        <v>621.74</v>
      </c>
    </row>
  </sheetData>
  <sheetProtection/>
  <mergeCells count="2">
    <mergeCell ref="A1:C2"/>
    <mergeCell ref="D1:O1"/>
  </mergeCells>
  <printOptions horizontalCentered="1" verticalCentered="1"/>
  <pageMargins left="0.4330708661417323" right="0.5118110236220472" top="0.15748031496062992" bottom="0.2755905511811024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3" customWidth="1"/>
    <col min="2" max="2" width="50.25390625" style="0" customWidth="1"/>
    <col min="3" max="3" width="18.25390625" style="72" customWidth="1"/>
    <col min="4" max="4" width="10.875" style="0" customWidth="1"/>
    <col min="5" max="5" width="10.125" style="0" bestFit="1" customWidth="1"/>
    <col min="6" max="6" width="10.625" style="0" bestFit="1" customWidth="1"/>
    <col min="7" max="7" width="11.00390625" style="0" customWidth="1"/>
  </cols>
  <sheetData>
    <row r="1" spans="1:3" ht="12.75">
      <c r="A1" s="105" t="s">
        <v>220</v>
      </c>
      <c r="B1" s="105"/>
      <c r="C1" s="105"/>
    </row>
    <row r="2" spans="1:3" ht="25.5" customHeight="1">
      <c r="A2" s="106"/>
      <c r="B2" s="106"/>
      <c r="C2" s="106"/>
    </row>
    <row r="3" spans="1:15" ht="12.75">
      <c r="A3" s="37"/>
      <c r="B3" s="38" t="s">
        <v>99</v>
      </c>
      <c r="C3" s="85" t="s">
        <v>196</v>
      </c>
      <c r="D3" s="38" t="s">
        <v>197</v>
      </c>
      <c r="E3" s="38" t="s">
        <v>198</v>
      </c>
      <c r="F3" s="38" t="s">
        <v>199</v>
      </c>
      <c r="G3" s="38" t="s">
        <v>200</v>
      </c>
      <c r="H3" s="38" t="s">
        <v>201</v>
      </c>
      <c r="I3" s="38" t="s">
        <v>202</v>
      </c>
      <c r="J3" s="38" t="s">
        <v>203</v>
      </c>
      <c r="K3" s="38" t="s">
        <v>204</v>
      </c>
      <c r="L3" s="38" t="s">
        <v>205</v>
      </c>
      <c r="M3" s="38" t="s">
        <v>206</v>
      </c>
      <c r="N3" s="38" t="s">
        <v>207</v>
      </c>
      <c r="O3" s="38" t="s">
        <v>208</v>
      </c>
    </row>
    <row r="4" spans="1:15" s="2" customFormat="1" ht="12.75">
      <c r="A4" s="39">
        <v>1</v>
      </c>
      <c r="B4" s="40" t="s">
        <v>100</v>
      </c>
      <c r="C4" s="74">
        <f>SUM(C5:C6)</f>
        <v>333000</v>
      </c>
      <c r="D4" s="74">
        <f aca="true" t="shared" si="0" ref="D4:O4">SUM(D5:D6)</f>
        <v>30000</v>
      </c>
      <c r="E4" s="74">
        <f t="shared" si="0"/>
        <v>12000</v>
      </c>
      <c r="F4" s="74">
        <f t="shared" si="0"/>
        <v>18000</v>
      </c>
      <c r="G4" s="74">
        <f t="shared" si="0"/>
        <v>21000</v>
      </c>
      <c r="H4" s="74">
        <f t="shared" si="0"/>
        <v>30000</v>
      </c>
      <c r="I4" s="74">
        <f t="shared" si="0"/>
        <v>27000</v>
      </c>
      <c r="J4" s="74">
        <f t="shared" si="0"/>
        <v>30000</v>
      </c>
      <c r="K4" s="74">
        <f t="shared" si="0"/>
        <v>36000</v>
      </c>
      <c r="L4" s="74">
        <f t="shared" si="0"/>
        <v>42000</v>
      </c>
      <c r="M4" s="74">
        <f t="shared" si="0"/>
        <v>36000</v>
      </c>
      <c r="N4" s="74">
        <f t="shared" si="0"/>
        <v>30000</v>
      </c>
      <c r="O4" s="74">
        <f t="shared" si="0"/>
        <v>21000</v>
      </c>
    </row>
    <row r="5" spans="1:15" s="4" customFormat="1" ht="12.75">
      <c r="A5" s="64" t="s">
        <v>3</v>
      </c>
      <c r="B5" s="44" t="s">
        <v>101</v>
      </c>
      <c r="C5" s="80">
        <f>SUM(D5:O5)</f>
        <v>333000</v>
      </c>
      <c r="D5" s="88">
        <f>ОДР_Т!D5</f>
        <v>30000</v>
      </c>
      <c r="E5" s="88">
        <f>ОДР_Т!E5</f>
        <v>12000</v>
      </c>
      <c r="F5" s="88">
        <f>ОДР_Т!F5</f>
        <v>18000</v>
      </c>
      <c r="G5" s="88">
        <f>ОДР_Т!G5</f>
        <v>21000</v>
      </c>
      <c r="H5" s="88">
        <f>ОДР_Т!H5</f>
        <v>30000</v>
      </c>
      <c r="I5" s="88">
        <f>ОДР_Т!I5</f>
        <v>27000</v>
      </c>
      <c r="J5" s="88">
        <f>ОДР_Т!J5</f>
        <v>30000</v>
      </c>
      <c r="K5" s="88">
        <f>ОДР_Т!K5</f>
        <v>36000</v>
      </c>
      <c r="L5" s="88">
        <f>ОДР_Т!L5</f>
        <v>42000</v>
      </c>
      <c r="M5" s="88">
        <f>ОДР_Т!M5</f>
        <v>36000</v>
      </c>
      <c r="N5" s="88">
        <f>ОДР_Т!N5</f>
        <v>30000</v>
      </c>
      <c r="O5" s="88">
        <f>ОДР_Т!O5</f>
        <v>21000</v>
      </c>
    </row>
    <row r="6" spans="1:15" s="4" customFormat="1" ht="12.75">
      <c r="A6" s="64" t="s">
        <v>6</v>
      </c>
      <c r="B6" s="44" t="s">
        <v>102</v>
      </c>
      <c r="C6" s="80">
        <f>SUM(D6:O6)</f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</row>
    <row r="7" spans="1:15" s="2" customFormat="1" ht="12.75">
      <c r="A7" s="65" t="s">
        <v>10</v>
      </c>
      <c r="B7" s="66" t="s">
        <v>103</v>
      </c>
      <c r="C7" s="95">
        <f aca="true" t="shared" si="1" ref="C7:O7">C8+C16</f>
        <v>322794</v>
      </c>
      <c r="D7" s="95">
        <f t="shared" si="1"/>
        <v>29076.61</v>
      </c>
      <c r="E7" s="95">
        <f t="shared" si="1"/>
        <v>11797.9</v>
      </c>
      <c r="F7" s="95">
        <f t="shared" si="1"/>
        <v>17496.64</v>
      </c>
      <c r="G7" s="95">
        <f t="shared" si="1"/>
        <v>20376.85</v>
      </c>
      <c r="H7" s="95">
        <f t="shared" si="1"/>
        <v>29076.61</v>
      </c>
      <c r="I7" s="95">
        <f t="shared" si="1"/>
        <v>26167.12</v>
      </c>
      <c r="J7" s="95">
        <f t="shared" si="1"/>
        <v>29076.88</v>
      </c>
      <c r="K7" s="95">
        <f t="shared" si="1"/>
        <v>34836.7</v>
      </c>
      <c r="L7" s="95">
        <f t="shared" si="1"/>
        <v>40596.7</v>
      </c>
      <c r="M7" s="95">
        <f t="shared" si="1"/>
        <v>34837.3</v>
      </c>
      <c r="N7" s="95">
        <f t="shared" si="1"/>
        <v>29077.3</v>
      </c>
      <c r="O7" s="95">
        <f t="shared" si="1"/>
        <v>20377.39</v>
      </c>
    </row>
    <row r="8" spans="1:15" s="2" customFormat="1" ht="12.75">
      <c r="A8" s="45" t="s">
        <v>20</v>
      </c>
      <c r="B8" s="67" t="s">
        <v>104</v>
      </c>
      <c r="C8" s="96">
        <f aca="true" t="shared" si="2" ref="C8:O8">SUM(C9:C11)+SUM(C12:C15)</f>
        <v>322794</v>
      </c>
      <c r="D8" s="96">
        <f t="shared" si="2"/>
        <v>29076.61</v>
      </c>
      <c r="E8" s="96">
        <f t="shared" si="2"/>
        <v>11797.9</v>
      </c>
      <c r="F8" s="96">
        <f t="shared" si="2"/>
        <v>17496.64</v>
      </c>
      <c r="G8" s="96">
        <f t="shared" si="2"/>
        <v>20376.85</v>
      </c>
      <c r="H8" s="96">
        <f t="shared" si="2"/>
        <v>29076.61</v>
      </c>
      <c r="I8" s="96">
        <f t="shared" si="2"/>
        <v>26167.12</v>
      </c>
      <c r="J8" s="96">
        <f t="shared" si="2"/>
        <v>29076.88</v>
      </c>
      <c r="K8" s="96">
        <f t="shared" si="2"/>
        <v>34836.7</v>
      </c>
      <c r="L8" s="96">
        <f t="shared" si="2"/>
        <v>40596.7</v>
      </c>
      <c r="M8" s="96">
        <f t="shared" si="2"/>
        <v>34837.3</v>
      </c>
      <c r="N8" s="96">
        <f t="shared" si="2"/>
        <v>29077.3</v>
      </c>
      <c r="O8" s="96">
        <f t="shared" si="2"/>
        <v>20377.39</v>
      </c>
    </row>
    <row r="9" spans="1:15" ht="12.75">
      <c r="A9" s="47" t="s">
        <v>181</v>
      </c>
      <c r="B9" s="68" t="s">
        <v>224</v>
      </c>
      <c r="C9" s="94">
        <f aca="true" t="shared" si="3" ref="C9:C15">SUM(D9:O9)</f>
        <v>-2010</v>
      </c>
      <c r="D9" s="14">
        <f>ОДР_Т!D10</f>
        <v>-150</v>
      </c>
      <c r="E9" s="14">
        <f>ОДР_Т!E10</f>
        <v>-150</v>
      </c>
      <c r="F9" s="14">
        <f>ОДР_Т!F10</f>
        <v>-210</v>
      </c>
      <c r="G9" s="14">
        <f>ОДР_Т!G10</f>
        <v>-210</v>
      </c>
      <c r="H9" s="14">
        <f>ОДР_Т!H10</f>
        <v>-150</v>
      </c>
      <c r="I9" s="14">
        <f>ОДР_Т!I10</f>
        <v>-180</v>
      </c>
      <c r="J9" s="14">
        <f>ОДР_Т!J10</f>
        <v>-150</v>
      </c>
      <c r="K9" s="14">
        <f>ОДР_Т!K10</f>
        <v>-150</v>
      </c>
      <c r="L9" s="14">
        <f>ОДР_Т!L10</f>
        <v>-150</v>
      </c>
      <c r="M9" s="14">
        <f>ОДР_Т!M10</f>
        <v>-150</v>
      </c>
      <c r="N9" s="14">
        <f>ОДР_Т!N10</f>
        <v>-150</v>
      </c>
      <c r="O9" s="14">
        <f>ОДР_Т!O10</f>
        <v>-210</v>
      </c>
    </row>
    <row r="10" spans="1:15" ht="12.75">
      <c r="A10" s="47" t="s">
        <v>182</v>
      </c>
      <c r="B10" s="68" t="s">
        <v>105</v>
      </c>
      <c r="C10" s="94">
        <f t="shared" si="3"/>
        <v>316350</v>
      </c>
      <c r="D10" s="14">
        <f>ОДР_Т!D8</f>
        <v>28500</v>
      </c>
      <c r="E10" s="14">
        <f>ОДР_Т!E8</f>
        <v>11400</v>
      </c>
      <c r="F10" s="14">
        <f>ОДР_Т!F8</f>
        <v>17100</v>
      </c>
      <c r="G10" s="14">
        <f>ОДР_Т!G8</f>
        <v>19950</v>
      </c>
      <c r="H10" s="14">
        <f>ОДР_Т!H8</f>
        <v>28500</v>
      </c>
      <c r="I10" s="14">
        <f>ОДР_Т!I8</f>
        <v>25650</v>
      </c>
      <c r="J10" s="14">
        <f>ОДР_Т!J8</f>
        <v>28500</v>
      </c>
      <c r="K10" s="14">
        <f>ОДР_Т!K8</f>
        <v>34200</v>
      </c>
      <c r="L10" s="14">
        <f>ОДР_Т!L8</f>
        <v>39900</v>
      </c>
      <c r="M10" s="14">
        <f>ОДР_Т!M8</f>
        <v>34200</v>
      </c>
      <c r="N10" s="14">
        <f>ОДР_Т!N8</f>
        <v>28500</v>
      </c>
      <c r="O10" s="14">
        <f>ОДР_Т!O8</f>
        <v>19950</v>
      </c>
    </row>
    <row r="11" spans="1:15" ht="12.75">
      <c r="A11" s="47" t="s">
        <v>183</v>
      </c>
      <c r="B11" s="68" t="s">
        <v>216</v>
      </c>
      <c r="C11" s="94">
        <f t="shared" si="3"/>
        <v>1761</v>
      </c>
      <c r="D11" s="14">
        <f>-ОДР_Т!D13</f>
        <v>158</v>
      </c>
      <c r="E11" s="14">
        <f>-ОДР_Т!E13</f>
        <v>68</v>
      </c>
      <c r="F11" s="14">
        <f>-ОДР_Т!F13</f>
        <v>98</v>
      </c>
      <c r="G11" s="14">
        <f>-ОДР_Т!G13</f>
        <v>113</v>
      </c>
      <c r="H11" s="14">
        <f>-ОДР_Т!H13</f>
        <v>158</v>
      </c>
      <c r="I11" s="14">
        <f>-ОДР_Т!I13</f>
        <v>143</v>
      </c>
      <c r="J11" s="14">
        <f>-ОДР_Т!J13</f>
        <v>158</v>
      </c>
      <c r="K11" s="14">
        <f>-ОДР_Т!K13</f>
        <v>188</v>
      </c>
      <c r="L11" s="14">
        <f>-ОДР_Т!L13</f>
        <v>218</v>
      </c>
      <c r="M11" s="14">
        <f>-ОДР_Т!M13</f>
        <v>188</v>
      </c>
      <c r="N11" s="14">
        <f>-ОДР_Т!N13</f>
        <v>158</v>
      </c>
      <c r="O11" s="14">
        <f>-ОДР_Т!O13</f>
        <v>113</v>
      </c>
    </row>
    <row r="12" spans="1:15" ht="12.75">
      <c r="A12" s="47" t="s">
        <v>184</v>
      </c>
      <c r="B12" s="68" t="s">
        <v>191</v>
      </c>
      <c r="C12" s="94">
        <f t="shared" si="3"/>
        <v>3945</v>
      </c>
      <c r="D12" s="14">
        <f>-ОДР_Т!D17</f>
        <v>340</v>
      </c>
      <c r="E12" s="14">
        <f>-ОДР_Т!E17</f>
        <v>250</v>
      </c>
      <c r="F12" s="14">
        <f>-ОДР_Т!F17</f>
        <v>280</v>
      </c>
      <c r="G12" s="14">
        <f>-ОДР_Т!G17</f>
        <v>295</v>
      </c>
      <c r="H12" s="14">
        <f>-ОДР_Т!H17</f>
        <v>340</v>
      </c>
      <c r="I12" s="14">
        <f>-ОДР_Т!I17</f>
        <v>325</v>
      </c>
      <c r="J12" s="14">
        <f>-ОДР_Т!J17</f>
        <v>340</v>
      </c>
      <c r="K12" s="14">
        <f>-ОДР_Т!K17</f>
        <v>370</v>
      </c>
      <c r="L12" s="14">
        <f>-ОДР_Т!L17</f>
        <v>400</v>
      </c>
      <c r="M12" s="14">
        <f>-ОДР_Т!M17</f>
        <v>370</v>
      </c>
      <c r="N12" s="14">
        <f>-ОДР_Т!N17</f>
        <v>340</v>
      </c>
      <c r="O12" s="14">
        <f>-ОДР_Т!O17</f>
        <v>295</v>
      </c>
    </row>
    <row r="13" spans="1:15" ht="12.75">
      <c r="A13" s="47" t="s">
        <v>185</v>
      </c>
      <c r="B13" s="68" t="s">
        <v>192</v>
      </c>
      <c r="C13" s="94">
        <f t="shared" si="3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3.5" customHeight="1">
      <c r="A14" s="47" t="s">
        <v>186</v>
      </c>
      <c r="B14" s="68" t="s">
        <v>219</v>
      </c>
      <c r="C14" s="94">
        <f t="shared" si="3"/>
        <v>2729.34</v>
      </c>
      <c r="D14" s="93">
        <f>-ОДР_Т!D24+ОДР_Т!D40</f>
        <v>227.35</v>
      </c>
      <c r="E14" s="93">
        <f>-ОДР_Т!E24+ОДР_Т!E40</f>
        <v>228.25</v>
      </c>
      <c r="F14" s="93">
        <f>-ОДР_Т!F24+ОДР_Т!F40</f>
        <v>227.89</v>
      </c>
      <c r="G14" s="93">
        <f>-ОДР_Т!G24+ОДР_Т!G40</f>
        <v>227.74</v>
      </c>
      <c r="H14" s="93">
        <f>-ОДР_Т!H24+ОДР_Т!H40</f>
        <v>227.35</v>
      </c>
      <c r="I14" s="93">
        <f>-ОДР_Т!I24+ОДР_Т!I40</f>
        <v>227.47</v>
      </c>
      <c r="J14" s="93">
        <f>-ОДР_Т!J24+ОДР_Т!J40</f>
        <v>227.35</v>
      </c>
      <c r="K14" s="93">
        <f>-ОДР_Т!K24+ОДР_Т!K40</f>
        <v>227.05</v>
      </c>
      <c r="L14" s="93">
        <f>-ОДР_Т!L24+ОДР_Т!L40</f>
        <v>226.75</v>
      </c>
      <c r="M14" s="93">
        <f>-ОДР_Т!M24+ОДР_Т!M40</f>
        <v>227.05</v>
      </c>
      <c r="N14" s="93">
        <f>-ОДР_Т!N24+ОДР_Т!N40</f>
        <v>227.35</v>
      </c>
      <c r="O14" s="93">
        <f>-ОДР_Т!O24+ОДР_Т!O40</f>
        <v>227.74</v>
      </c>
    </row>
    <row r="15" spans="1:15" ht="13.5" customHeight="1">
      <c r="A15" s="47" t="s">
        <v>187</v>
      </c>
      <c r="B15" s="68" t="s">
        <v>180</v>
      </c>
      <c r="C15" s="94">
        <f t="shared" si="3"/>
        <v>18.66</v>
      </c>
      <c r="D15" s="14">
        <f>-ОДР_Т!O40</f>
        <v>1.26</v>
      </c>
      <c r="E15" s="14">
        <f>-ОДР_Т!D40</f>
        <v>1.6500000000000001</v>
      </c>
      <c r="F15" s="14">
        <f>-ОДР_Т!E40</f>
        <v>0.75</v>
      </c>
      <c r="G15" s="14">
        <f>-ОДР_Т!F40</f>
        <v>1.11</v>
      </c>
      <c r="H15" s="14">
        <f>-ОДР_Т!G40</f>
        <v>1.26</v>
      </c>
      <c r="I15" s="14">
        <f>-ОДР_Т!H40</f>
        <v>1.6500000000000001</v>
      </c>
      <c r="J15" s="14">
        <f>-ОДР_Т!I40</f>
        <v>1.53</v>
      </c>
      <c r="K15" s="14">
        <f>-ОДР_Т!J40</f>
        <v>1.6500000000000001</v>
      </c>
      <c r="L15" s="14">
        <f>-ОДР_Т!K40</f>
        <v>1.95</v>
      </c>
      <c r="M15" s="14">
        <f>-ОДР_Т!L40</f>
        <v>2.25</v>
      </c>
      <c r="N15" s="14">
        <f>-ОДР_Т!M40</f>
        <v>1.95</v>
      </c>
      <c r="O15" s="14">
        <f>-ОДР_Т!N40</f>
        <v>1.6500000000000001</v>
      </c>
    </row>
    <row r="16" spans="1:15" ht="12.75">
      <c r="A16" s="70" t="s">
        <v>21</v>
      </c>
      <c r="B16" s="71" t="s">
        <v>93</v>
      </c>
      <c r="C16" s="8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56" t="s">
        <v>59</v>
      </c>
      <c r="B17" s="57" t="s">
        <v>106</v>
      </c>
      <c r="C17" s="97">
        <f>C4-C7</f>
        <v>10206</v>
      </c>
      <c r="D17" s="97">
        <f aca="true" t="shared" si="4" ref="D17:O17">D4-D7</f>
        <v>923.3899999999994</v>
      </c>
      <c r="E17" s="97">
        <f t="shared" si="4"/>
        <v>202.10000000000036</v>
      </c>
      <c r="F17" s="97">
        <f t="shared" si="4"/>
        <v>503.3600000000006</v>
      </c>
      <c r="G17" s="97">
        <f t="shared" si="4"/>
        <v>623.1500000000015</v>
      </c>
      <c r="H17" s="97">
        <f t="shared" si="4"/>
        <v>923.3899999999994</v>
      </c>
      <c r="I17" s="97">
        <f t="shared" si="4"/>
        <v>832.880000000001</v>
      </c>
      <c r="J17" s="97">
        <f t="shared" si="4"/>
        <v>923.119999999999</v>
      </c>
      <c r="K17" s="97">
        <f t="shared" si="4"/>
        <v>1163.300000000003</v>
      </c>
      <c r="L17" s="97">
        <f t="shared" si="4"/>
        <v>1403.300000000003</v>
      </c>
      <c r="M17" s="97">
        <f t="shared" si="4"/>
        <v>1162.699999999997</v>
      </c>
      <c r="N17" s="97">
        <f t="shared" si="4"/>
        <v>922.7000000000007</v>
      </c>
      <c r="O17" s="97">
        <f t="shared" si="4"/>
        <v>622.6100000000006</v>
      </c>
    </row>
    <row r="18" spans="1:15" ht="12.75">
      <c r="A18" s="41" t="s">
        <v>61</v>
      </c>
      <c r="B18" s="43" t="s">
        <v>107</v>
      </c>
      <c r="C18" s="75">
        <f>SUM(C19:C21)</f>
        <v>0</v>
      </c>
      <c r="D18" s="75">
        <f aca="true" t="shared" si="5" ref="D18:O18">SUM(D19:D21)</f>
        <v>0</v>
      </c>
      <c r="E18" s="75">
        <f t="shared" si="5"/>
        <v>0</v>
      </c>
      <c r="F18" s="75">
        <f t="shared" si="5"/>
        <v>0</v>
      </c>
      <c r="G18" s="75">
        <f t="shared" si="5"/>
        <v>0</v>
      </c>
      <c r="H18" s="75">
        <f t="shared" si="5"/>
        <v>0</v>
      </c>
      <c r="I18" s="75">
        <f t="shared" si="5"/>
        <v>0</v>
      </c>
      <c r="J18" s="75">
        <f t="shared" si="5"/>
        <v>0</v>
      </c>
      <c r="K18" s="75">
        <f t="shared" si="5"/>
        <v>0</v>
      </c>
      <c r="L18" s="75">
        <f t="shared" si="5"/>
        <v>0</v>
      </c>
      <c r="M18" s="75">
        <f t="shared" si="5"/>
        <v>0</v>
      </c>
      <c r="N18" s="75">
        <f t="shared" si="5"/>
        <v>0</v>
      </c>
      <c r="O18" s="75">
        <f t="shared" si="5"/>
        <v>0</v>
      </c>
    </row>
    <row r="19" spans="1:15" ht="12.75">
      <c r="A19" s="13" t="s">
        <v>63</v>
      </c>
      <c r="B19" s="15" t="s">
        <v>108</v>
      </c>
      <c r="C19" s="7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3" t="s">
        <v>67</v>
      </c>
      <c r="B20" s="15" t="s">
        <v>109</v>
      </c>
      <c r="C20" s="7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3" t="s">
        <v>69</v>
      </c>
      <c r="B21" s="15" t="s">
        <v>110</v>
      </c>
      <c r="C21" s="7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47" t="s">
        <v>71</v>
      </c>
      <c r="B22" s="69" t="s">
        <v>111</v>
      </c>
      <c r="C22" s="77">
        <f>SUM(C23:C25)</f>
        <v>0</v>
      </c>
      <c r="D22" s="77">
        <f aca="true" t="shared" si="6" ref="D22:O22">SUM(D23:D25)</f>
        <v>0</v>
      </c>
      <c r="E22" s="77">
        <f t="shared" si="6"/>
        <v>0</v>
      </c>
      <c r="F22" s="77">
        <f t="shared" si="6"/>
        <v>0</v>
      </c>
      <c r="G22" s="77">
        <f t="shared" si="6"/>
        <v>0</v>
      </c>
      <c r="H22" s="77">
        <f t="shared" si="6"/>
        <v>0</v>
      </c>
      <c r="I22" s="77">
        <f t="shared" si="6"/>
        <v>0</v>
      </c>
      <c r="J22" s="77">
        <f t="shared" si="6"/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77">
        <f t="shared" si="6"/>
        <v>0</v>
      </c>
      <c r="O22" s="77">
        <f t="shared" si="6"/>
        <v>0</v>
      </c>
    </row>
    <row r="23" spans="1:15" ht="12.75">
      <c r="A23" s="13" t="s">
        <v>72</v>
      </c>
      <c r="B23" s="15" t="s">
        <v>112</v>
      </c>
      <c r="C23" s="7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3" t="s">
        <v>74</v>
      </c>
      <c r="B24" s="15" t="s">
        <v>113</v>
      </c>
      <c r="C24" s="7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3" t="s">
        <v>75</v>
      </c>
      <c r="B25" s="15" t="s">
        <v>114</v>
      </c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56" t="s">
        <v>76</v>
      </c>
      <c r="B26" s="57" t="s">
        <v>115</v>
      </c>
      <c r="C26" s="81">
        <f>C18-C22</f>
        <v>0</v>
      </c>
      <c r="D26" s="81">
        <f aca="true" t="shared" si="7" ref="D26:O26">D18-D22</f>
        <v>0</v>
      </c>
      <c r="E26" s="81">
        <f t="shared" si="7"/>
        <v>0</v>
      </c>
      <c r="F26" s="81">
        <f t="shared" si="7"/>
        <v>0</v>
      </c>
      <c r="G26" s="81">
        <f t="shared" si="7"/>
        <v>0</v>
      </c>
      <c r="H26" s="81">
        <f t="shared" si="7"/>
        <v>0</v>
      </c>
      <c r="I26" s="81">
        <f t="shared" si="7"/>
        <v>0</v>
      </c>
      <c r="J26" s="81">
        <f t="shared" si="7"/>
        <v>0</v>
      </c>
      <c r="K26" s="81">
        <f t="shared" si="7"/>
        <v>0</v>
      </c>
      <c r="L26" s="81">
        <f t="shared" si="7"/>
        <v>0</v>
      </c>
      <c r="M26" s="81">
        <f t="shared" si="7"/>
        <v>0</v>
      </c>
      <c r="N26" s="81">
        <f t="shared" si="7"/>
        <v>0</v>
      </c>
      <c r="O26" s="81">
        <f t="shared" si="7"/>
        <v>0</v>
      </c>
    </row>
    <row r="27" spans="1:15" ht="12.75">
      <c r="A27" s="41" t="s">
        <v>78</v>
      </c>
      <c r="B27" s="42" t="s">
        <v>116</v>
      </c>
      <c r="C27" s="75">
        <f>SUM(C28:C29)</f>
        <v>0</v>
      </c>
      <c r="D27" s="75">
        <f aca="true" t="shared" si="8" ref="D27:K27">SUM(D28:D29)</f>
        <v>0</v>
      </c>
      <c r="E27" s="75">
        <f t="shared" si="8"/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>SUM(L28:L29)</f>
        <v>0</v>
      </c>
      <c r="M27" s="75">
        <f>SUM(M28:M29)</f>
        <v>0</v>
      </c>
      <c r="N27" s="75">
        <f>SUM(N28:N29)</f>
        <v>0</v>
      </c>
      <c r="O27" s="75">
        <f>SUM(O28:O29)</f>
        <v>0</v>
      </c>
    </row>
    <row r="28" spans="1:15" ht="12.75">
      <c r="A28" s="13" t="s">
        <v>117</v>
      </c>
      <c r="B28" s="15" t="s">
        <v>118</v>
      </c>
      <c r="C28" s="7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3" t="s">
        <v>119</v>
      </c>
      <c r="B29" s="15" t="s">
        <v>96</v>
      </c>
      <c r="C29" s="7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47" t="s">
        <v>80</v>
      </c>
      <c r="B30" s="48" t="s">
        <v>120</v>
      </c>
      <c r="C30" s="77">
        <f>SUM(C31:C33)</f>
        <v>0</v>
      </c>
      <c r="D30" s="77">
        <f aca="true" t="shared" si="9" ref="D30:O30">SUM(D31:D33)</f>
        <v>0</v>
      </c>
      <c r="E30" s="77">
        <f t="shared" si="9"/>
        <v>0</v>
      </c>
      <c r="F30" s="77">
        <f t="shared" si="9"/>
        <v>0</v>
      </c>
      <c r="G30" s="77">
        <f t="shared" si="9"/>
        <v>0</v>
      </c>
      <c r="H30" s="77">
        <f t="shared" si="9"/>
        <v>0</v>
      </c>
      <c r="I30" s="77">
        <f t="shared" si="9"/>
        <v>0</v>
      </c>
      <c r="J30" s="77">
        <f t="shared" si="9"/>
        <v>0</v>
      </c>
      <c r="K30" s="77">
        <f t="shared" si="9"/>
        <v>0</v>
      </c>
      <c r="L30" s="77">
        <f t="shared" si="9"/>
        <v>0</v>
      </c>
      <c r="M30" s="77">
        <f t="shared" si="9"/>
        <v>0</v>
      </c>
      <c r="N30" s="77">
        <f t="shared" si="9"/>
        <v>0</v>
      </c>
      <c r="O30" s="77">
        <f t="shared" si="9"/>
        <v>0</v>
      </c>
    </row>
    <row r="31" spans="1:15" ht="12.75">
      <c r="A31" s="13" t="s">
        <v>82</v>
      </c>
      <c r="B31" s="15" t="s">
        <v>121</v>
      </c>
      <c r="C31" s="7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3" t="s">
        <v>84</v>
      </c>
      <c r="B32" s="15" t="s">
        <v>122</v>
      </c>
      <c r="C32" s="7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3" t="s">
        <v>86</v>
      </c>
      <c r="B33" s="15" t="s">
        <v>123</v>
      </c>
      <c r="C33" s="7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2" customFormat="1" ht="12.75">
      <c r="A34" s="56" t="s">
        <v>87</v>
      </c>
      <c r="B34" s="57" t="s">
        <v>124</v>
      </c>
      <c r="C34" s="81">
        <f>C27-C30</f>
        <v>0</v>
      </c>
      <c r="D34" s="81">
        <f aca="true" t="shared" si="10" ref="D34:O34">D27-D30</f>
        <v>0</v>
      </c>
      <c r="E34" s="81">
        <f t="shared" si="10"/>
        <v>0</v>
      </c>
      <c r="F34" s="81">
        <f t="shared" si="10"/>
        <v>0</v>
      </c>
      <c r="G34" s="81">
        <f t="shared" si="10"/>
        <v>0</v>
      </c>
      <c r="H34" s="81">
        <f t="shared" si="10"/>
        <v>0</v>
      </c>
      <c r="I34" s="81">
        <f t="shared" si="10"/>
        <v>0</v>
      </c>
      <c r="J34" s="81">
        <f t="shared" si="10"/>
        <v>0</v>
      </c>
      <c r="K34" s="81">
        <f t="shared" si="10"/>
        <v>0</v>
      </c>
      <c r="L34" s="81">
        <f t="shared" si="10"/>
        <v>0</v>
      </c>
      <c r="M34" s="81">
        <f t="shared" si="10"/>
        <v>0</v>
      </c>
      <c r="N34" s="81">
        <f t="shared" si="10"/>
        <v>0</v>
      </c>
      <c r="O34" s="81">
        <f t="shared" si="10"/>
        <v>0</v>
      </c>
    </row>
    <row r="35" spans="1:15" s="2" customFormat="1" ht="12.75">
      <c r="A35" s="56" t="s">
        <v>89</v>
      </c>
      <c r="B35" s="57" t="s">
        <v>125</v>
      </c>
      <c r="C35" s="81">
        <f>C34+C26+C17</f>
        <v>10206</v>
      </c>
      <c r="D35" s="97">
        <f>D34+D26+D17</f>
        <v>923.3899999999994</v>
      </c>
      <c r="E35" s="81">
        <f aca="true" t="shared" si="11" ref="E35:O35">E34+E26+E17</f>
        <v>202.10000000000036</v>
      </c>
      <c r="F35" s="81">
        <f t="shared" si="11"/>
        <v>503.3600000000006</v>
      </c>
      <c r="G35" s="81">
        <f t="shared" si="11"/>
        <v>623.1500000000015</v>
      </c>
      <c r="H35" s="81">
        <f t="shared" si="11"/>
        <v>923.3899999999994</v>
      </c>
      <c r="I35" s="81">
        <f t="shared" si="11"/>
        <v>832.880000000001</v>
      </c>
      <c r="J35" s="81">
        <f t="shared" si="11"/>
        <v>923.119999999999</v>
      </c>
      <c r="K35" s="81">
        <f t="shared" si="11"/>
        <v>1163.300000000003</v>
      </c>
      <c r="L35" s="81">
        <f t="shared" si="11"/>
        <v>1403.300000000003</v>
      </c>
      <c r="M35" s="81">
        <f t="shared" si="11"/>
        <v>1162.699999999997</v>
      </c>
      <c r="N35" s="81">
        <f t="shared" si="11"/>
        <v>922.7000000000007</v>
      </c>
      <c r="O35" s="81">
        <f t="shared" si="11"/>
        <v>622.6100000000006</v>
      </c>
    </row>
    <row r="36" spans="1:15" ht="12.75">
      <c r="A36" s="13" t="s">
        <v>90</v>
      </c>
      <c r="B36" s="18" t="s">
        <v>126</v>
      </c>
      <c r="C36" s="7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3" t="s">
        <v>92</v>
      </c>
      <c r="B37" s="14" t="s">
        <v>127</v>
      </c>
      <c r="C37" s="73">
        <v>0</v>
      </c>
      <c r="D37" s="14">
        <v>0</v>
      </c>
      <c r="E37" s="93">
        <f>D38</f>
        <v>923.3899999999994</v>
      </c>
      <c r="F37" s="93">
        <f>E38</f>
        <v>1125.4899999999998</v>
      </c>
      <c r="G37" s="93">
        <f aca="true" t="shared" si="12" ref="G37:O37">F38</f>
        <v>1628.8500000000004</v>
      </c>
      <c r="H37" s="93">
        <f t="shared" si="12"/>
        <v>2252.000000000002</v>
      </c>
      <c r="I37" s="93">
        <f t="shared" si="12"/>
        <v>3175.3900000000012</v>
      </c>
      <c r="J37" s="93">
        <f t="shared" si="12"/>
        <v>4008.2700000000023</v>
      </c>
      <c r="K37" s="93">
        <f t="shared" si="12"/>
        <v>4931.390000000001</v>
      </c>
      <c r="L37" s="93">
        <f t="shared" si="12"/>
        <v>6094.690000000004</v>
      </c>
      <c r="M37" s="93">
        <f t="shared" si="12"/>
        <v>7497.990000000007</v>
      </c>
      <c r="N37" s="93">
        <f t="shared" si="12"/>
        <v>8660.690000000004</v>
      </c>
      <c r="O37" s="93">
        <f t="shared" si="12"/>
        <v>9583.390000000005</v>
      </c>
    </row>
    <row r="38" spans="1:15" ht="12.75">
      <c r="A38" s="13" t="s">
        <v>94</v>
      </c>
      <c r="B38" s="14" t="s">
        <v>128</v>
      </c>
      <c r="C38" s="73">
        <f>C35+C36+C37</f>
        <v>10206</v>
      </c>
      <c r="D38" s="98">
        <f>D37+D35</f>
        <v>923.3899999999994</v>
      </c>
      <c r="E38" s="98">
        <f aca="true" t="shared" si="13" ref="E38:O38">E37+E35</f>
        <v>1125.4899999999998</v>
      </c>
      <c r="F38" s="98">
        <f t="shared" si="13"/>
        <v>1628.8500000000004</v>
      </c>
      <c r="G38" s="98">
        <f t="shared" si="13"/>
        <v>2252.000000000002</v>
      </c>
      <c r="H38" s="98">
        <f t="shared" si="13"/>
        <v>3175.3900000000012</v>
      </c>
      <c r="I38" s="98">
        <f t="shared" si="13"/>
        <v>4008.2700000000023</v>
      </c>
      <c r="J38" s="98">
        <f t="shared" si="13"/>
        <v>4931.390000000001</v>
      </c>
      <c r="K38" s="98">
        <f t="shared" si="13"/>
        <v>6094.690000000004</v>
      </c>
      <c r="L38" s="98">
        <f t="shared" si="13"/>
        <v>7497.990000000007</v>
      </c>
      <c r="M38" s="98">
        <f t="shared" si="13"/>
        <v>8660.690000000004</v>
      </c>
      <c r="N38" s="98">
        <f t="shared" si="13"/>
        <v>9583.390000000005</v>
      </c>
      <c r="O38" s="98">
        <f t="shared" si="13"/>
        <v>10206.000000000005</v>
      </c>
    </row>
  </sheetData>
  <sheetProtection/>
  <mergeCells count="1">
    <mergeCell ref="A1:C2"/>
  </mergeCells>
  <printOptions horizontalCentered="1" verticalCentered="1"/>
  <pageMargins left="0.7874015748031497" right="0.7874015748031497" top="0.52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7">
      <selection activeCell="D31" sqref="D31"/>
    </sheetView>
  </sheetViews>
  <sheetFormatPr defaultColWidth="9.00390625" defaultRowHeight="12.75"/>
  <cols>
    <col min="1" max="1" width="5.125" style="3" bestFit="1" customWidth="1"/>
    <col min="2" max="2" width="44.75390625" style="0" bestFit="1" customWidth="1"/>
    <col min="3" max="5" width="14.25390625" style="0" customWidth="1"/>
  </cols>
  <sheetData>
    <row r="1" spans="1:5" ht="12.75">
      <c r="A1" s="105" t="s">
        <v>221</v>
      </c>
      <c r="B1" s="105"/>
      <c r="C1" s="105"/>
      <c r="D1" s="105"/>
      <c r="E1" s="105"/>
    </row>
    <row r="2" spans="1:5" ht="24.75" customHeight="1">
      <c r="A2" s="106"/>
      <c r="B2" s="106"/>
      <c r="C2" s="106"/>
      <c r="D2" s="106"/>
      <c r="E2" s="106"/>
    </row>
    <row r="3" spans="1:5" s="1" customFormat="1" ht="13.5" thickBot="1">
      <c r="A3" s="5" t="s">
        <v>0</v>
      </c>
      <c r="B3" s="6" t="s">
        <v>129</v>
      </c>
      <c r="C3" s="6" t="s">
        <v>222</v>
      </c>
      <c r="D3" s="6" t="s">
        <v>223</v>
      </c>
      <c r="E3" s="6" t="s">
        <v>130</v>
      </c>
    </row>
    <row r="4" spans="1:5" ht="13.5" thickBot="1">
      <c r="A4" s="7">
        <v>1</v>
      </c>
      <c r="B4" s="8" t="s">
        <v>131</v>
      </c>
      <c r="C4" s="9">
        <f>C5+C12</f>
        <v>11500</v>
      </c>
      <c r="D4" s="9">
        <f>D5+D12</f>
        <v>21687</v>
      </c>
      <c r="E4" s="10">
        <f>D4-C4</f>
        <v>10187</v>
      </c>
    </row>
    <row r="5" spans="1:5" ht="12.75">
      <c r="A5" s="11" t="s">
        <v>3</v>
      </c>
      <c r="B5" s="12" t="s">
        <v>132</v>
      </c>
      <c r="C5" s="12">
        <f>SUM(C6:C9)+SUM(C11:C11)</f>
        <v>11500</v>
      </c>
      <c r="D5" s="12">
        <f>SUM(D6:D9)+SUM(D11:D11)</f>
        <v>21687</v>
      </c>
      <c r="E5" s="12">
        <f>SUM(E6:E9)+SUM(E11:E11)</f>
        <v>10187</v>
      </c>
    </row>
    <row r="6" spans="1:5" ht="12.75">
      <c r="A6" s="13" t="s">
        <v>4</v>
      </c>
      <c r="B6" s="14" t="s">
        <v>133</v>
      </c>
      <c r="C6" s="14"/>
      <c r="D6" s="14">
        <v>10187</v>
      </c>
      <c r="E6" s="14">
        <f>D6-C6</f>
        <v>10187</v>
      </c>
    </row>
    <row r="7" spans="1:5" ht="12.75">
      <c r="A7" s="13" t="s">
        <v>5</v>
      </c>
      <c r="B7" s="14" t="s">
        <v>169</v>
      </c>
      <c r="C7" s="14">
        <v>1000</v>
      </c>
      <c r="D7" s="14">
        <v>1000</v>
      </c>
      <c r="E7" s="14">
        <f>D7-C7</f>
        <v>0</v>
      </c>
    </row>
    <row r="8" spans="1:5" ht="12.75">
      <c r="A8" s="13" t="s">
        <v>134</v>
      </c>
      <c r="B8" s="14" t="s">
        <v>188</v>
      </c>
      <c r="C8" s="14"/>
      <c r="D8" s="14"/>
      <c r="E8" s="14">
        <f>D8-C8</f>
        <v>0</v>
      </c>
    </row>
    <row r="9" spans="1:5" ht="12.75">
      <c r="A9" s="13" t="s">
        <v>135</v>
      </c>
      <c r="B9" s="14" t="s">
        <v>136</v>
      </c>
      <c r="C9" s="14">
        <v>10500</v>
      </c>
      <c r="D9" s="14">
        <v>10500</v>
      </c>
      <c r="E9" s="14">
        <f>D9-C9</f>
        <v>0</v>
      </c>
    </row>
    <row r="10" spans="1:5" ht="12.75">
      <c r="A10" s="13" t="s">
        <v>137</v>
      </c>
      <c r="B10" s="14" t="s">
        <v>170</v>
      </c>
      <c r="C10" s="14"/>
      <c r="D10" s="14"/>
      <c r="E10" s="14"/>
    </row>
    <row r="11" spans="1:5" ht="12.75">
      <c r="A11" s="13" t="s">
        <v>138</v>
      </c>
      <c r="B11" s="14" t="s">
        <v>139</v>
      </c>
      <c r="C11" s="14"/>
      <c r="D11" s="14"/>
      <c r="E11" s="14"/>
    </row>
    <row r="12" spans="1:5" ht="12.75">
      <c r="A12" s="16" t="s">
        <v>6</v>
      </c>
      <c r="B12" s="17" t="s">
        <v>140</v>
      </c>
      <c r="C12" s="17">
        <f>C13+SUM(C14:C16)</f>
        <v>0</v>
      </c>
      <c r="D12" s="17">
        <f>D13+SUM(D14:D16)</f>
        <v>0</v>
      </c>
      <c r="E12" s="17">
        <f>E13+SUM(E14:E16)</f>
        <v>0</v>
      </c>
    </row>
    <row r="13" spans="1:5" ht="12.75">
      <c r="A13" s="13" t="s">
        <v>7</v>
      </c>
      <c r="B13" s="14" t="s">
        <v>141</v>
      </c>
      <c r="C13" s="14"/>
      <c r="D13" s="14"/>
      <c r="E13" s="14"/>
    </row>
    <row r="14" spans="1:5" ht="12.75">
      <c r="A14" s="13" t="s">
        <v>8</v>
      </c>
      <c r="B14" s="18" t="s">
        <v>66</v>
      </c>
      <c r="C14" s="14"/>
      <c r="D14" s="14"/>
      <c r="E14" s="14"/>
    </row>
    <row r="15" spans="1:5" ht="12.75">
      <c r="A15" s="13" t="s">
        <v>9</v>
      </c>
      <c r="B15" s="18" t="s">
        <v>142</v>
      </c>
      <c r="C15" s="14"/>
      <c r="D15" s="14"/>
      <c r="E15" s="14"/>
    </row>
    <row r="16" spans="1:5" ht="13.5" thickBot="1">
      <c r="A16" s="19" t="s">
        <v>143</v>
      </c>
      <c r="B16" s="20" t="s">
        <v>171</v>
      </c>
      <c r="C16" s="21"/>
      <c r="D16" s="21"/>
      <c r="E16" s="21"/>
    </row>
    <row r="17" spans="1:5" ht="13.5" thickBot="1">
      <c r="A17" s="7" t="s">
        <v>10</v>
      </c>
      <c r="B17" s="22" t="s">
        <v>144</v>
      </c>
      <c r="C17" s="9">
        <f>C18+C30+C31</f>
        <v>11500</v>
      </c>
      <c r="D17" s="9">
        <f>D18+D30+D31</f>
        <v>21687</v>
      </c>
      <c r="E17" s="10">
        <f>E18+E30+E31</f>
        <v>10187</v>
      </c>
    </row>
    <row r="18" spans="1:5" ht="12.75">
      <c r="A18" s="23" t="s">
        <v>11</v>
      </c>
      <c r="B18" s="24" t="s">
        <v>145</v>
      </c>
      <c r="C18" s="25">
        <f>SUM(C19:C25)</f>
        <v>1001.65</v>
      </c>
      <c r="D18" s="25">
        <f>SUM(D19:D25)</f>
        <v>1001.65</v>
      </c>
      <c r="E18" s="25">
        <f>SUM(E19:E25)</f>
        <v>0</v>
      </c>
    </row>
    <row r="19" spans="1:5" ht="12.75">
      <c r="A19" s="13" t="s">
        <v>12</v>
      </c>
      <c r="B19" s="18" t="s">
        <v>172</v>
      </c>
      <c r="C19" s="14">
        <v>1000</v>
      </c>
      <c r="D19" s="14">
        <v>1000</v>
      </c>
      <c r="E19" s="14"/>
    </row>
    <row r="20" spans="1:5" ht="12.75">
      <c r="A20" s="13" t="s">
        <v>13</v>
      </c>
      <c r="B20" s="18" t="s">
        <v>173</v>
      </c>
      <c r="C20" s="14"/>
      <c r="D20" s="14"/>
      <c r="E20" s="14"/>
    </row>
    <row r="21" spans="1:5" ht="12.75">
      <c r="A21" s="13" t="s">
        <v>14</v>
      </c>
      <c r="B21" s="18" t="s">
        <v>148</v>
      </c>
      <c r="C21" s="14"/>
      <c r="D21" s="14"/>
      <c r="E21" s="14"/>
    </row>
    <row r="22" spans="1:5" ht="12.75">
      <c r="A22" s="13" t="s">
        <v>147</v>
      </c>
      <c r="B22" s="18" t="s">
        <v>150</v>
      </c>
      <c r="C22" s="14">
        <v>1.65</v>
      </c>
      <c r="D22" s="14">
        <v>1.65</v>
      </c>
      <c r="E22" s="14"/>
    </row>
    <row r="23" spans="1:5" ht="12.75">
      <c r="A23" s="13" t="s">
        <v>149</v>
      </c>
      <c r="B23" s="18" t="s">
        <v>146</v>
      </c>
      <c r="C23" s="14"/>
      <c r="D23" s="14"/>
      <c r="E23" s="14"/>
    </row>
    <row r="24" spans="1:5" ht="12.75">
      <c r="A24" s="13" t="s">
        <v>151</v>
      </c>
      <c r="B24" s="18" t="s">
        <v>152</v>
      </c>
      <c r="C24" s="14"/>
      <c r="D24" s="14"/>
      <c r="E24" s="14"/>
    </row>
    <row r="25" spans="1:5" ht="12.75">
      <c r="A25" s="13" t="s">
        <v>153</v>
      </c>
      <c r="B25" s="18" t="s">
        <v>154</v>
      </c>
      <c r="C25" s="14">
        <f>SUM(C26:C29)</f>
        <v>0</v>
      </c>
      <c r="D25" s="14">
        <f>SUM(D26:D29)</f>
        <v>0</v>
      </c>
      <c r="E25" s="14">
        <f>SUM(E26:E29)</f>
        <v>0</v>
      </c>
    </row>
    <row r="26" spans="1:5" ht="12.75">
      <c r="A26" s="13"/>
      <c r="B26" s="15" t="s">
        <v>155</v>
      </c>
      <c r="C26" s="14"/>
      <c r="D26" s="14"/>
      <c r="E26" s="14"/>
    </row>
    <row r="27" spans="1:5" ht="12.75">
      <c r="A27" s="13"/>
      <c r="B27" s="15" t="s">
        <v>156</v>
      </c>
      <c r="C27" s="14"/>
      <c r="D27" s="14"/>
      <c r="E27" s="14"/>
    </row>
    <row r="28" spans="1:5" ht="12.75">
      <c r="A28" s="13"/>
      <c r="B28" s="15" t="s">
        <v>157</v>
      </c>
      <c r="C28" s="14"/>
      <c r="D28" s="14"/>
      <c r="E28" s="14"/>
    </row>
    <row r="29" spans="1:5" ht="12.75">
      <c r="A29" s="13"/>
      <c r="B29" s="15" t="s">
        <v>158</v>
      </c>
      <c r="C29" s="14"/>
      <c r="D29" s="14"/>
      <c r="E29" s="14"/>
    </row>
    <row r="30" spans="1:5" ht="13.5" thickBot="1">
      <c r="A30" s="26" t="s">
        <v>15</v>
      </c>
      <c r="B30" s="27" t="s">
        <v>159</v>
      </c>
      <c r="C30" s="28"/>
      <c r="D30" s="28"/>
      <c r="E30" s="28"/>
    </row>
    <row r="31" spans="1:5" ht="13.5" thickBot="1">
      <c r="A31" s="29" t="s">
        <v>16</v>
      </c>
      <c r="B31" s="30" t="s">
        <v>160</v>
      </c>
      <c r="C31" s="31">
        <f>C4-C18-C30</f>
        <v>10498.35</v>
      </c>
      <c r="D31" s="31">
        <f>D4-D18-D30</f>
        <v>20685.35</v>
      </c>
      <c r="E31" s="31">
        <f>E4-E18-E30</f>
        <v>10187</v>
      </c>
    </row>
    <row r="32" spans="1:5" ht="12.75">
      <c r="A32" s="32" t="s">
        <v>17</v>
      </c>
      <c r="B32" s="33" t="s">
        <v>161</v>
      </c>
      <c r="C32" s="34">
        <v>10498.35</v>
      </c>
      <c r="D32" s="34">
        <v>10498.35</v>
      </c>
      <c r="E32" s="34">
        <v>0</v>
      </c>
    </row>
    <row r="33" spans="1:5" ht="12.75">
      <c r="A33" s="13" t="s">
        <v>18</v>
      </c>
      <c r="B33" s="15" t="s">
        <v>194</v>
      </c>
      <c r="C33" s="14">
        <v>0</v>
      </c>
      <c r="D33" s="14">
        <v>10187</v>
      </c>
      <c r="E33" s="14">
        <v>10187</v>
      </c>
    </row>
    <row r="34" ht="13.5" thickBot="1"/>
    <row r="35" spans="2:5" ht="13.5" thickBot="1">
      <c r="B35" s="35" t="s">
        <v>162</v>
      </c>
      <c r="C35" s="36"/>
      <c r="D35" s="36"/>
      <c r="E35" s="99">
        <v>0.97</v>
      </c>
    </row>
  </sheetData>
  <sheetProtection/>
  <mergeCells count="1">
    <mergeCell ref="A1:E2"/>
  </mergeCells>
  <printOptions horizontalCentered="1" verticalCentered="1"/>
  <pageMargins left="0.46" right="0.2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5.00390625" style="0" customWidth="1"/>
    <col min="2" max="2" width="14.625" style="0" customWidth="1"/>
    <col min="3" max="3" width="15.375" style="0" customWidth="1"/>
  </cols>
  <sheetData>
    <row r="1" ht="20.25">
      <c r="A1" s="102" t="s">
        <v>238</v>
      </c>
    </row>
    <row r="2" ht="20.25">
      <c r="A2" s="102"/>
    </row>
    <row r="3" spans="1:15" ht="12.75">
      <c r="A3" s="14" t="s">
        <v>230</v>
      </c>
      <c r="B3" s="14" t="s">
        <v>231</v>
      </c>
      <c r="C3" s="14" t="s">
        <v>237</v>
      </c>
      <c r="D3" s="14" t="s">
        <v>197</v>
      </c>
      <c r="E3" s="14" t="s">
        <v>198</v>
      </c>
      <c r="F3" s="14" t="s">
        <v>199</v>
      </c>
      <c r="G3" s="14" t="s">
        <v>200</v>
      </c>
      <c r="H3" s="14" t="s">
        <v>201</v>
      </c>
      <c r="I3" s="14" t="s">
        <v>202</v>
      </c>
      <c r="J3" s="14" t="s">
        <v>203</v>
      </c>
      <c r="K3" s="14" t="s">
        <v>204</v>
      </c>
      <c r="L3" s="14" t="s">
        <v>205</v>
      </c>
      <c r="M3" s="14" t="s">
        <v>206</v>
      </c>
      <c r="N3" s="14" t="s">
        <v>207</v>
      </c>
      <c r="O3" s="14" t="s">
        <v>208</v>
      </c>
    </row>
    <row r="4" spans="1:15" ht="12.75">
      <c r="A4" s="14" t="s">
        <v>225</v>
      </c>
      <c r="B4" s="14" t="s">
        <v>232</v>
      </c>
      <c r="C4" s="103">
        <f>ОДР_Т!C60/ОДР_Т!C11</f>
        <v>0.5459453376205788</v>
      </c>
      <c r="D4" s="101">
        <f>ОДР_Т!C60/ОДР_Т!C11</f>
        <v>0.5459453376205788</v>
      </c>
      <c r="E4" s="101">
        <f>ОДР_Т!D60/ОДР_Т!D11</f>
        <v>0.5583939393939394</v>
      </c>
      <c r="F4" s="101">
        <f>ОДР_Т!E60/ОДР_Т!E11</f>
        <v>0.26966666666666667</v>
      </c>
      <c r="G4" s="101">
        <f>ОДР_Т!F60/ОДР_Т!F11</f>
        <v>0.45215315315315313</v>
      </c>
      <c r="H4" s="101">
        <f>ОДР_Т!G60/ОДР_Т!G11</f>
        <v>0.49344444444444446</v>
      </c>
      <c r="I4" s="101">
        <f>ОДР_Т!H60/ОДР_Т!H11</f>
        <v>0.5583939393939394</v>
      </c>
      <c r="J4" s="101">
        <f>ОДР_Т!I60/ОДР_Т!I11</f>
        <v>0.5434444444444445</v>
      </c>
      <c r="K4" s="101">
        <f>ОДР_Т!J60/ОДР_Т!J11</f>
        <v>0.5583939393939394</v>
      </c>
      <c r="L4" s="101">
        <f>ОДР_Т!K60/ОДР_Т!K11</f>
        <v>0.5954102564102564</v>
      </c>
      <c r="M4" s="101">
        <f>ОДР_Т!L60/ОДР_Т!L11</f>
        <v>0.6225555555555555</v>
      </c>
      <c r="N4" s="101">
        <f>ОДР_Т!M60/ОДР_Т!M11</f>
        <v>0.5954102564102564</v>
      </c>
      <c r="O4" s="101">
        <f>ОДР_Т!N60/ОДР_Т!N11</f>
        <v>0.5583939393939394</v>
      </c>
    </row>
    <row r="5" spans="1:15" ht="12.75">
      <c r="A5" s="14" t="s">
        <v>226</v>
      </c>
      <c r="B5" s="14" t="s">
        <v>233</v>
      </c>
      <c r="C5" s="103">
        <f>ОДР_Т!C11/ОДР_Т!C4</f>
        <v>0.05603603603603603</v>
      </c>
      <c r="D5" s="101">
        <f>ОДР_Т!D11/ОДР_Т!D5</f>
        <v>0.055</v>
      </c>
      <c r="E5" s="101">
        <f>ОДР_Т!E11/ОДР_Т!E5</f>
        <v>0.0625</v>
      </c>
      <c r="F5" s="101">
        <f>ОДР_Т!F11/ОДР_Т!F5</f>
        <v>0.06166666666666667</v>
      </c>
      <c r="G5" s="101">
        <f>ОДР_Т!G11/ОДР_Т!G5</f>
        <v>0.06</v>
      </c>
      <c r="H5" s="101">
        <f>ОДР_Т!H11/ОДР_Т!H5</f>
        <v>0.055</v>
      </c>
      <c r="I5" s="101">
        <f>ОДР_Т!I11/ОДР_Т!I5</f>
        <v>0.056666666666666664</v>
      </c>
      <c r="J5" s="101">
        <f>ОДР_Т!J11/ОДР_Т!J5</f>
        <v>0.055</v>
      </c>
      <c r="K5" s="101">
        <f>ОДР_Т!K11/ОДР_Т!K5</f>
        <v>0.05416666666666667</v>
      </c>
      <c r="L5" s="101">
        <f>ОДР_Т!L11/ОДР_Т!L5</f>
        <v>0.05357142857142857</v>
      </c>
      <c r="M5" s="101">
        <f>ОДР_Т!M11/ОДР_Т!M5</f>
        <v>0.05416666666666667</v>
      </c>
      <c r="N5" s="101">
        <f>ОДР_Т!N11/ОДР_Т!N5</f>
        <v>0.055</v>
      </c>
      <c r="O5" s="101">
        <f>ОДР_Т!O11/ОДР_Т!O5</f>
        <v>0.06</v>
      </c>
    </row>
    <row r="6" spans="1:15" ht="12.75">
      <c r="A6" s="14" t="s">
        <v>227</v>
      </c>
      <c r="B6" s="14" t="s">
        <v>234</v>
      </c>
      <c r="C6" s="104">
        <f>ОДР_Т!C4/БЛЛ_Т!C4</f>
        <v>28.956521739130434</v>
      </c>
      <c r="D6" s="101">
        <f>ОДР_Т!D5/БЛЛ_Т!C4</f>
        <v>2.608695652173913</v>
      </c>
      <c r="E6" s="101">
        <f>ОДР_Т!E5/БЛЛ_Т!C4</f>
        <v>1.0434782608695652</v>
      </c>
      <c r="F6" s="101">
        <f>ОДР_Т!F5/БЛЛ_Т!D4</f>
        <v>0.8299903167796375</v>
      </c>
      <c r="G6" s="101">
        <f>ОДР_Т!G5/БЛЛ_Т!E4</f>
        <v>2.0614508687542945</v>
      </c>
      <c r="H6" s="101">
        <f>ОДР_Т!H5/БЛЛ_Т!C4</f>
        <v>2.608695652173913</v>
      </c>
      <c r="I6" s="101">
        <f>ОДР_Т!I5/БЛЛ_Т!C4</f>
        <v>2.347826086956522</v>
      </c>
      <c r="J6" s="101">
        <f>ОДР_Т!J5/БЛЛ_Т!C4</f>
        <v>2.608695652173913</v>
      </c>
      <c r="K6" s="101">
        <f>ОДР_Т!K5/БЛЛ_Т!C4</f>
        <v>3.130434782608696</v>
      </c>
      <c r="L6" s="101">
        <f>ОДР_Т!L5/БЛЛ_Т!C4</f>
        <v>3.652173913043478</v>
      </c>
      <c r="M6" s="101">
        <f>ОДР_Т!M5/БЛЛ_Т!C4</f>
        <v>3.130434782608696</v>
      </c>
      <c r="N6" s="101">
        <f>ОДР_Т!N5/БЛЛ_Т!C4</f>
        <v>2.608695652173913</v>
      </c>
      <c r="O6" s="101">
        <f>ОДР_Т!O5/БЛЛ_Т!C4</f>
        <v>1.826086956521739</v>
      </c>
    </row>
    <row r="7" spans="1:15" ht="12.75">
      <c r="A7" s="14" t="s">
        <v>228</v>
      </c>
      <c r="B7" s="14" t="s">
        <v>235</v>
      </c>
      <c r="C7" s="103"/>
      <c r="D7" s="100">
        <f>БЛЛ_Т!C4/БЛЛ_Т!C31</f>
        <v>1.0954102311315588</v>
      </c>
      <c r="E7" s="100">
        <f>БЛЛ_Т!C4/БЛЛ_Т!C31</f>
        <v>1.0954102311315588</v>
      </c>
      <c r="F7" s="100">
        <f>БЛЛ_Т!C4/БЛЛ_Т!C31</f>
        <v>1.0954102311315588</v>
      </c>
      <c r="G7" s="14">
        <v>1.095</v>
      </c>
      <c r="H7" s="14">
        <v>1.095</v>
      </c>
      <c r="I7" s="14">
        <v>1.095</v>
      </c>
      <c r="J7" s="14">
        <v>1.095</v>
      </c>
      <c r="K7" s="14">
        <v>1.095</v>
      </c>
      <c r="L7" s="14">
        <v>1.095</v>
      </c>
      <c r="M7" s="14">
        <v>1.095</v>
      </c>
      <c r="N7" s="14">
        <v>1.095</v>
      </c>
      <c r="O7" s="14">
        <v>1.095</v>
      </c>
    </row>
    <row r="8" spans="1:15" ht="12.75">
      <c r="A8" s="87" t="s">
        <v>229</v>
      </c>
      <c r="B8" s="87" t="s">
        <v>236</v>
      </c>
      <c r="C8" s="103">
        <f>C4*C5*C6*C7</f>
        <v>0</v>
      </c>
      <c r="D8" s="103">
        <f>D4*D5*D6*D7</f>
        <v>0.08580489382369183</v>
      </c>
      <c r="E8" s="103">
        <f aca="true" t="shared" si="0" ref="E8:O8">E4*E5*E6*E7</f>
        <v>0.03989155005743327</v>
      </c>
      <c r="F8" s="103">
        <f t="shared" si="0"/>
        <v>0.015119156383299186</v>
      </c>
      <c r="G8" s="103">
        <f t="shared" si="0"/>
        <v>0.06123841223180576</v>
      </c>
      <c r="H8" s="103">
        <f t="shared" si="0"/>
        <v>0.07752441304347826</v>
      </c>
      <c r="I8" s="103">
        <f t="shared" si="0"/>
        <v>0.08134828577075098</v>
      </c>
      <c r="J8" s="103">
        <f t="shared" si="0"/>
        <v>0.08537984782608697</v>
      </c>
      <c r="K8" s="103">
        <f t="shared" si="0"/>
        <v>0.10367918774703558</v>
      </c>
      <c r="L8" s="103">
        <f t="shared" si="0"/>
        <v>0.12756017558528424</v>
      </c>
      <c r="M8" s="103">
        <f t="shared" si="0"/>
        <v>0.1155923260869565</v>
      </c>
      <c r="N8" s="103">
        <f t="shared" si="0"/>
        <v>0.0935441287625418</v>
      </c>
      <c r="O8" s="103">
        <f t="shared" si="0"/>
        <v>0.06699270592885376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Sanches</dc:creator>
  <cp:keywords/>
  <dc:description/>
  <cp:lastModifiedBy>Елена</cp:lastModifiedBy>
  <cp:lastPrinted>2010-06-07T03:09:38Z</cp:lastPrinted>
  <dcterms:created xsi:type="dcterms:W3CDTF">2008-01-29T10:03:52Z</dcterms:created>
  <dcterms:modified xsi:type="dcterms:W3CDTF">2012-01-25T19:44:00Z</dcterms:modified>
  <cp:category/>
  <cp:version/>
  <cp:contentType/>
  <cp:contentStatus/>
</cp:coreProperties>
</file>