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 activeTab="2"/>
  </bookViews>
  <sheets>
    <sheet name="отчет по кассе" sheetId="4" r:id="rId1"/>
    <sheet name="отчет по расходам январь" sheetId="5" r:id="rId2"/>
    <sheet name="долги январь" sheetId="6" r:id="rId3"/>
    <sheet name="отчет по банку " sheetId="7" r:id="rId4"/>
    <sheet name="отчет по расходам год" sheetId="10" r:id="rId5"/>
    <sheet name="анализ" sheetId="12" r:id="rId6"/>
    <sheet name="план дох и рас 2012" sheetId="14" r:id="rId7"/>
  </sheets>
  <externalReferences>
    <externalReference r:id="rId8"/>
    <externalReference r:id="rId9"/>
  </externalReferences>
  <definedNames>
    <definedName name="Excel_BuiltIn_Print_Area_2">#REF!</definedName>
    <definedName name="Excel_BuiltIn_Print_Area_4_1">#REF!</definedName>
    <definedName name="_xlnm.Print_Area" localSheetId="2">'долги январь'!$A$1:$K$120</definedName>
    <definedName name="_xlnm.Print_Area" localSheetId="3">'отчет по банку '!$A$1:$H$167</definedName>
    <definedName name="_xlnm.Print_Area" localSheetId="0">'отчет по кассе'!$A$1:$CB$63</definedName>
    <definedName name="_xlnm.Print_Area" localSheetId="1">'отчет по расходам январь'!$A$1:$AU$41</definedName>
  </definedNames>
  <calcPr calcId="124519" refMode="R1C1"/>
</workbook>
</file>

<file path=xl/calcChain.xml><?xml version="1.0" encoding="utf-8"?>
<calcChain xmlns="http://schemas.openxmlformats.org/spreadsheetml/2006/main">
  <c r="K88" i="6"/>
  <c r="J87"/>
  <c r="E87"/>
  <c r="J53"/>
  <c r="E53"/>
  <c r="J78"/>
  <c r="H165" i="7"/>
  <c r="F165"/>
  <c r="E165"/>
  <c r="C155"/>
  <c r="C154"/>
  <c r="C153"/>
  <c r="C152"/>
  <c r="C151"/>
  <c r="C150"/>
  <c r="C149"/>
  <c r="C146"/>
  <c r="C145"/>
  <c r="C144"/>
  <c r="C156" s="1"/>
  <c r="G87" i="6"/>
  <c r="J86"/>
  <c r="J84"/>
  <c r="C72" i="12"/>
  <c r="C71"/>
  <c r="C68"/>
  <c r="C67"/>
  <c r="C66"/>
  <c r="C65"/>
  <c r="C64"/>
  <c r="C63"/>
  <c r="C62"/>
  <c r="C61"/>
  <c r="C60"/>
  <c r="C59"/>
  <c r="C58"/>
  <c r="C57"/>
  <c r="C56"/>
  <c r="C55"/>
  <c r="C54"/>
  <c r="C53"/>
  <c r="C52"/>
  <c r="C51"/>
  <c r="C50"/>
  <c r="C49"/>
  <c r="C48"/>
  <c r="C47"/>
  <c r="C46"/>
  <c r="C45"/>
  <c r="C44"/>
  <c r="C43"/>
  <c r="C42"/>
  <c r="C41"/>
  <c r="C40"/>
  <c r="C39"/>
  <c r="C38"/>
  <c r="C37"/>
  <c r="C36"/>
  <c r="C35"/>
  <c r="C34"/>
  <c r="C33"/>
  <c r="C32"/>
  <c r="C26"/>
  <c r="C23"/>
  <c r="C22"/>
  <c r="C21"/>
  <c r="C20"/>
  <c r="C19"/>
  <c r="C18"/>
  <c r="C17"/>
  <c r="C16"/>
  <c r="C15"/>
  <c r="C14"/>
  <c r="C11"/>
  <c r="C10"/>
  <c r="C9"/>
  <c r="C8"/>
  <c r="AY6" i="10"/>
  <c r="I53" i="6"/>
  <c r="G53"/>
  <c r="I87"/>
  <c r="R62" i="4"/>
  <c r="H123" i="7"/>
  <c r="C103"/>
  <c r="C101"/>
  <c r="F123"/>
  <c r="C102"/>
  <c r="C97"/>
  <c r="C96"/>
  <c r="C95"/>
  <c r="C106"/>
  <c r="C105"/>
  <c r="C104"/>
  <c r="C100"/>
  <c r="C33"/>
  <c r="C32"/>
  <c r="C31"/>
  <c r="C30"/>
  <c r="F41"/>
  <c r="J62" i="12"/>
  <c r="I62"/>
  <c r="H62"/>
  <c r="G62"/>
  <c r="F62"/>
  <c r="E62"/>
  <c r="D67"/>
  <c r="D62"/>
  <c r="D61"/>
  <c r="D60"/>
  <c r="D59"/>
  <c r="B72"/>
  <c r="B71"/>
  <c r="B70"/>
  <c r="B67"/>
  <c r="B66"/>
  <c r="B65"/>
  <c r="B64"/>
  <c r="B63"/>
  <c r="B62"/>
  <c r="B61"/>
  <c r="B60"/>
  <c r="B59"/>
  <c r="B58"/>
  <c r="B57"/>
  <c r="B56"/>
  <c r="B55"/>
  <c r="B54"/>
  <c r="B53"/>
  <c r="B52"/>
  <c r="B51"/>
  <c r="B50"/>
  <c r="B49"/>
  <c r="B48"/>
  <c r="B47"/>
  <c r="B46"/>
  <c r="B45"/>
  <c r="B44"/>
  <c r="B43"/>
  <c r="B42"/>
  <c r="B41"/>
  <c r="B40"/>
  <c r="B39"/>
  <c r="B38"/>
  <c r="B37"/>
  <c r="B36"/>
  <c r="B35"/>
  <c r="B34"/>
  <c r="B33"/>
  <c r="B32"/>
  <c r="B26"/>
  <c r="B23"/>
  <c r="B22"/>
  <c r="B20"/>
  <c r="B19"/>
  <c r="B18"/>
  <c r="B17"/>
  <c r="B16"/>
  <c r="B15"/>
  <c r="B14"/>
  <c r="B13"/>
  <c r="B12"/>
  <c r="B11"/>
  <c r="B10"/>
  <c r="B9"/>
  <c r="B8"/>
  <c r="F166" i="7" l="1"/>
  <c r="C107"/>
  <c r="E167"/>
  <c r="E166"/>
  <c r="B22"/>
  <c r="B68" i="12"/>
  <c r="D62" i="4" l="1"/>
  <c r="H126" i="7" l="1"/>
  <c r="E123"/>
  <c r="M72" i="12"/>
  <c r="M71"/>
  <c r="M70"/>
  <c r="M67"/>
  <c r="M66"/>
  <c r="M65"/>
  <c r="M64"/>
  <c r="M63"/>
  <c r="M62"/>
  <c r="M61"/>
  <c r="M60"/>
  <c r="M59"/>
  <c r="M58"/>
  <c r="M57"/>
  <c r="M56"/>
  <c r="M55"/>
  <c r="M54"/>
  <c r="M53"/>
  <c r="M52"/>
  <c r="M51"/>
  <c r="M50"/>
  <c r="M49"/>
  <c r="M48"/>
  <c r="M47"/>
  <c r="M46"/>
  <c r="M45"/>
  <c r="M44"/>
  <c r="M43"/>
  <c r="M42"/>
  <c r="M41"/>
  <c r="M40"/>
  <c r="M39"/>
  <c r="M38"/>
  <c r="M37"/>
  <c r="M36"/>
  <c r="M35"/>
  <c r="M34"/>
  <c r="M33"/>
  <c r="M32"/>
  <c r="M68" s="1"/>
  <c r="AS17" i="10"/>
  <c r="AF62" i="4"/>
  <c r="Y62"/>
  <c r="W62"/>
  <c r="J18" i="6"/>
  <c r="L72" i="12"/>
  <c r="L71"/>
  <c r="L67"/>
  <c r="L66"/>
  <c r="L65"/>
  <c r="L64"/>
  <c r="L63"/>
  <c r="L62"/>
  <c r="L61"/>
  <c r="L60"/>
  <c r="L59"/>
  <c r="L58"/>
  <c r="L57"/>
  <c r="L56"/>
  <c r="L55"/>
  <c r="L54"/>
  <c r="L53"/>
  <c r="L52"/>
  <c r="L51"/>
  <c r="L50"/>
  <c r="L49"/>
  <c r="L48"/>
  <c r="L47"/>
  <c r="L46"/>
  <c r="L45"/>
  <c r="L44"/>
  <c r="L43"/>
  <c r="L42"/>
  <c r="L41"/>
  <c r="L40"/>
  <c r="L39"/>
  <c r="L38"/>
  <c r="L37"/>
  <c r="L36"/>
  <c r="L35"/>
  <c r="L34"/>
  <c r="L33"/>
  <c r="L32"/>
  <c r="K62" i="4" l="1"/>
  <c r="K87" i="6"/>
  <c r="J36" l="1"/>
  <c r="K37" i="12"/>
  <c r="K62"/>
  <c r="AY14" i="10"/>
  <c r="K72" i="12" l="1"/>
  <c r="K71"/>
  <c r="K70"/>
  <c r="K67"/>
  <c r="K66"/>
  <c r="K65"/>
  <c r="K64"/>
  <c r="K63"/>
  <c r="K61"/>
  <c r="K60"/>
  <c r="K59"/>
  <c r="K58"/>
  <c r="K57"/>
  <c r="K56"/>
  <c r="K55"/>
  <c r="K54"/>
  <c r="K53"/>
  <c r="K52"/>
  <c r="K51"/>
  <c r="K50"/>
  <c r="K49"/>
  <c r="K48"/>
  <c r="K47"/>
  <c r="K46"/>
  <c r="K45"/>
  <c r="K44"/>
  <c r="K43"/>
  <c r="K42"/>
  <c r="K41"/>
  <c r="K40"/>
  <c r="K39"/>
  <c r="K38"/>
  <c r="K36"/>
  <c r="K35"/>
  <c r="K34"/>
  <c r="K33"/>
  <c r="K32"/>
  <c r="K68" l="1"/>
  <c r="F124" i="7"/>
  <c r="E125" s="1"/>
  <c r="J14" i="6"/>
  <c r="J72" i="12"/>
  <c r="J71"/>
  <c r="J70"/>
  <c r="J67"/>
  <c r="J66"/>
  <c r="J65"/>
  <c r="J64"/>
  <c r="J63"/>
  <c r="J61"/>
  <c r="J60"/>
  <c r="J59"/>
  <c r="J58"/>
  <c r="J57"/>
  <c r="J56"/>
  <c r="J55"/>
  <c r="J54"/>
  <c r="J53"/>
  <c r="J52"/>
  <c r="J51"/>
  <c r="J50"/>
  <c r="J49"/>
  <c r="J48"/>
  <c r="J47"/>
  <c r="J46"/>
  <c r="J45"/>
  <c r="J44"/>
  <c r="J43"/>
  <c r="J42"/>
  <c r="J41"/>
  <c r="J40"/>
  <c r="J39"/>
  <c r="J38"/>
  <c r="J37"/>
  <c r="J36"/>
  <c r="J35"/>
  <c r="J34"/>
  <c r="J33"/>
  <c r="J32"/>
  <c r="J68" l="1"/>
  <c r="E119" i="6"/>
  <c r="J118"/>
  <c r="I72" i="12"/>
  <c r="I71"/>
  <c r="I70"/>
  <c r="I67"/>
  <c r="I66"/>
  <c r="I65"/>
  <c r="I64"/>
  <c r="I63"/>
  <c r="I61"/>
  <c r="I60"/>
  <c r="I59"/>
  <c r="I58"/>
  <c r="I57"/>
  <c r="I56"/>
  <c r="I55"/>
  <c r="I54"/>
  <c r="I53"/>
  <c r="I52"/>
  <c r="I51"/>
  <c r="I50"/>
  <c r="I49"/>
  <c r="I48"/>
  <c r="I47"/>
  <c r="I46"/>
  <c r="I45"/>
  <c r="I44"/>
  <c r="I43"/>
  <c r="I42"/>
  <c r="I41"/>
  <c r="I40"/>
  <c r="I39"/>
  <c r="I38"/>
  <c r="I37"/>
  <c r="I36"/>
  <c r="I35"/>
  <c r="I34"/>
  <c r="I33"/>
  <c r="I32"/>
  <c r="BV62" i="4"/>
  <c r="BT62"/>
  <c r="BX62" s="1"/>
  <c r="BO62"/>
  <c r="BM62"/>
  <c r="BQ62" s="1"/>
  <c r="H72" i="12"/>
  <c r="H71"/>
  <c r="H70"/>
  <c r="H67"/>
  <c r="H66"/>
  <c r="H65"/>
  <c r="H64"/>
  <c r="H63"/>
  <c r="H61"/>
  <c r="H60"/>
  <c r="H59"/>
  <c r="H58"/>
  <c r="H57"/>
  <c r="H56"/>
  <c r="H55"/>
  <c r="H54"/>
  <c r="H53"/>
  <c r="H52"/>
  <c r="H51"/>
  <c r="H50"/>
  <c r="H49"/>
  <c r="H48"/>
  <c r="H47"/>
  <c r="H46"/>
  <c r="H45"/>
  <c r="H44"/>
  <c r="H43"/>
  <c r="H42"/>
  <c r="H41"/>
  <c r="H40"/>
  <c r="H39"/>
  <c r="H38"/>
  <c r="H37"/>
  <c r="H36"/>
  <c r="H35"/>
  <c r="H34"/>
  <c r="H33"/>
  <c r="H32"/>
  <c r="I68" l="1"/>
  <c r="H68"/>
  <c r="K53" i="6"/>
  <c r="AX17" i="10"/>
  <c r="AY5"/>
  <c r="AY7"/>
  <c r="AY8"/>
  <c r="AY9"/>
  <c r="AY10"/>
  <c r="AY11"/>
  <c r="AD17"/>
  <c r="Y36" i="5"/>
  <c r="J30" i="6"/>
  <c r="G72" i="12"/>
  <c r="G71"/>
  <c r="G70"/>
  <c r="G67"/>
  <c r="G66"/>
  <c r="G65"/>
  <c r="G64"/>
  <c r="G63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AC17" i="10"/>
  <c r="P17"/>
  <c r="O17"/>
  <c r="X36" i="5"/>
  <c r="AK34"/>
  <c r="AK30"/>
  <c r="AK25"/>
  <c r="AK22"/>
  <c r="AK18"/>
  <c r="AK12"/>
  <c r="B36"/>
  <c r="C36"/>
  <c r="F36"/>
  <c r="J36"/>
  <c r="K36"/>
  <c r="M36"/>
  <c r="N36"/>
  <c r="Q36"/>
  <c r="R36"/>
  <c r="S36"/>
  <c r="T36"/>
  <c r="V36"/>
  <c r="W36"/>
  <c r="Z36"/>
  <c r="AA36"/>
  <c r="AB36"/>
  <c r="AD36"/>
  <c r="AG36"/>
  <c r="AH36"/>
  <c r="AI36"/>
  <c r="AJ36"/>
  <c r="G68" i="12" l="1"/>
  <c r="F72"/>
  <c r="F71"/>
  <c r="F70"/>
  <c r="F67"/>
  <c r="F66"/>
  <c r="F65"/>
  <c r="F64"/>
  <c r="F63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68" l="1"/>
  <c r="B62" i="4"/>
  <c r="AY16" i="10"/>
  <c r="AY15"/>
  <c r="AY13"/>
  <c r="AY12"/>
  <c r="J33" i="6"/>
  <c r="E72" i="12"/>
  <c r="E71"/>
  <c r="E70"/>
  <c r="E67"/>
  <c r="N67" s="1"/>
  <c r="E66"/>
  <c r="E64"/>
  <c r="E63"/>
  <c r="E61"/>
  <c r="E60"/>
  <c r="E59"/>
  <c r="E58"/>
  <c r="E57"/>
  <c r="E56"/>
  <c r="E55"/>
  <c r="E54"/>
  <c r="E53"/>
  <c r="E52"/>
  <c r="E51"/>
  <c r="E50"/>
  <c r="E49"/>
  <c r="E48"/>
  <c r="E47"/>
  <c r="E46"/>
  <c r="E45"/>
  <c r="E44"/>
  <c r="E43"/>
  <c r="E42"/>
  <c r="E41"/>
  <c r="E40"/>
  <c r="E39"/>
  <c r="E38"/>
  <c r="E37"/>
  <c r="E36"/>
  <c r="E35"/>
  <c r="E34"/>
  <c r="E33"/>
  <c r="E32"/>
  <c r="AY18" i="10" l="1"/>
  <c r="E68" i="12"/>
  <c r="E25"/>
  <c r="E27" s="1"/>
  <c r="P62" i="4" l="1"/>
  <c r="D72" i="12"/>
  <c r="D71"/>
  <c r="D70"/>
  <c r="D66"/>
  <c r="D65"/>
  <c r="D64"/>
  <c r="D63"/>
  <c r="D58"/>
  <c r="D57"/>
  <c r="D56"/>
  <c r="D55"/>
  <c r="D54"/>
  <c r="D53"/>
  <c r="D52"/>
  <c r="D51"/>
  <c r="D50"/>
  <c r="D49"/>
  <c r="D48"/>
  <c r="D47"/>
  <c r="D46"/>
  <c r="D45"/>
  <c r="D44"/>
  <c r="D43"/>
  <c r="D42"/>
  <c r="D41"/>
  <c r="D40"/>
  <c r="D39"/>
  <c r="D38"/>
  <c r="D37"/>
  <c r="D36"/>
  <c r="D35"/>
  <c r="D34"/>
  <c r="D33"/>
  <c r="D32"/>
  <c r="J82" i="6"/>
  <c r="J79"/>
  <c r="AM62" i="4"/>
  <c r="T62" l="1"/>
  <c r="F62"/>
  <c r="D68" i="12"/>
  <c r="D25"/>
  <c r="J66" i="6"/>
  <c r="B6" i="14"/>
  <c r="B24" s="1"/>
  <c r="B21"/>
  <c r="B20"/>
  <c r="B18"/>
  <c r="B17"/>
  <c r="B16"/>
  <c r="B15"/>
  <c r="B14"/>
  <c r="B13"/>
  <c r="B12"/>
  <c r="B11"/>
  <c r="B10"/>
  <c r="B9"/>
  <c r="B7"/>
  <c r="AK35" i="5"/>
  <c r="E104" i="6"/>
  <c r="J103"/>
  <c r="J102"/>
  <c r="J101"/>
  <c r="N40" i="12" l="1"/>
  <c r="I62" i="4"/>
  <c r="N18" i="14"/>
  <c r="N15"/>
  <c r="B26"/>
  <c r="P79"/>
  <c r="O79"/>
  <c r="H76"/>
  <c r="G76"/>
  <c r="F76"/>
  <c r="E76"/>
  <c r="D76"/>
  <c r="C76"/>
  <c r="B76"/>
  <c r="N75"/>
  <c r="N74"/>
  <c r="N73"/>
  <c r="M76"/>
  <c r="L76"/>
  <c r="K76"/>
  <c r="J76"/>
  <c r="N72"/>
  <c r="H70"/>
  <c r="H77" s="1"/>
  <c r="G70"/>
  <c r="G77" s="1"/>
  <c r="F70"/>
  <c r="F77" s="1"/>
  <c r="E70"/>
  <c r="D70"/>
  <c r="D77" s="1"/>
  <c r="C70"/>
  <c r="C77" s="1"/>
  <c r="B70"/>
  <c r="B77" s="1"/>
  <c r="N69"/>
  <c r="N68"/>
  <c r="N67"/>
  <c r="N66"/>
  <c r="N65"/>
  <c r="N64"/>
  <c r="N63"/>
  <c r="N62"/>
  <c r="N61"/>
  <c r="N60"/>
  <c r="N59"/>
  <c r="N58"/>
  <c r="N57"/>
  <c r="N56"/>
  <c r="N55"/>
  <c r="N54"/>
  <c r="N53"/>
  <c r="N52"/>
  <c r="N51"/>
  <c r="N50"/>
  <c r="N49"/>
  <c r="N48"/>
  <c r="N47"/>
  <c r="N46"/>
  <c r="N45"/>
  <c r="N44"/>
  <c r="N43"/>
  <c r="N42"/>
  <c r="N41"/>
  <c r="N40"/>
  <c r="N39"/>
  <c r="N38"/>
  <c r="N37"/>
  <c r="N36"/>
  <c r="N35"/>
  <c r="N34"/>
  <c r="N33"/>
  <c r="N32"/>
  <c r="N31"/>
  <c r="M70"/>
  <c r="M77" s="1"/>
  <c r="L70"/>
  <c r="K70"/>
  <c r="K77" s="1"/>
  <c r="J70"/>
  <c r="J77" s="1"/>
  <c r="I70"/>
  <c r="N25"/>
  <c r="N23"/>
  <c r="N21"/>
  <c r="N20"/>
  <c r="N17"/>
  <c r="N16"/>
  <c r="N14"/>
  <c r="N13"/>
  <c r="N12"/>
  <c r="E24"/>
  <c r="E26" s="1"/>
  <c r="E79" s="1"/>
  <c r="N11"/>
  <c r="D24"/>
  <c r="D26" s="1"/>
  <c r="C24"/>
  <c r="C26" s="1"/>
  <c r="C79" s="1"/>
  <c r="F24"/>
  <c r="F26" s="1"/>
  <c r="F79" s="1"/>
  <c r="N8"/>
  <c r="N7"/>
  <c r="M24"/>
  <c r="M26" s="1"/>
  <c r="M79" s="1"/>
  <c r="L24"/>
  <c r="L26" s="1"/>
  <c r="L79" s="1"/>
  <c r="K24"/>
  <c r="K26" s="1"/>
  <c r="J24"/>
  <c r="J26" s="1"/>
  <c r="J79" s="1"/>
  <c r="I24"/>
  <c r="I26" s="1"/>
  <c r="I79" s="1"/>
  <c r="H24"/>
  <c r="H26" s="1"/>
  <c r="H79" s="1"/>
  <c r="N6"/>
  <c r="P77" i="12"/>
  <c r="P76"/>
  <c r="O76"/>
  <c r="C73"/>
  <c r="C74" s="1"/>
  <c r="M73"/>
  <c r="K73"/>
  <c r="J73"/>
  <c r="I73"/>
  <c r="G73"/>
  <c r="F73"/>
  <c r="E73"/>
  <c r="N24"/>
  <c r="M80"/>
  <c r="L80"/>
  <c r="J80"/>
  <c r="I80"/>
  <c r="H80"/>
  <c r="G80"/>
  <c r="F80"/>
  <c r="D80"/>
  <c r="M79"/>
  <c r="L79"/>
  <c r="K79"/>
  <c r="J79"/>
  <c r="I79"/>
  <c r="H79"/>
  <c r="G79"/>
  <c r="F79"/>
  <c r="E79"/>
  <c r="D79"/>
  <c r="C79"/>
  <c r="B79"/>
  <c r="N9"/>
  <c r="M25"/>
  <c r="M27" s="1"/>
  <c r="L25"/>
  <c r="L27" s="1"/>
  <c r="J25"/>
  <c r="J27" s="1"/>
  <c r="I25"/>
  <c r="I27" s="1"/>
  <c r="H25"/>
  <c r="H27" s="1"/>
  <c r="G25"/>
  <c r="G27" s="1"/>
  <c r="G76" s="1"/>
  <c r="C25"/>
  <c r="C27" s="1"/>
  <c r="BC17" i="10"/>
  <c r="BB17"/>
  <c r="BA17"/>
  <c r="AW17"/>
  <c r="AV17"/>
  <c r="AU17"/>
  <c r="AT17"/>
  <c r="AR17"/>
  <c r="AQ17"/>
  <c r="AP17"/>
  <c r="AO17"/>
  <c r="AN17"/>
  <c r="AM17"/>
  <c r="AL17"/>
  <c r="AK17"/>
  <c r="AJ17"/>
  <c r="AI17"/>
  <c r="AH17"/>
  <c r="AG17"/>
  <c r="AF17"/>
  <c r="AE17"/>
  <c r="AB17"/>
  <c r="AA17"/>
  <c r="Z17"/>
  <c r="Y17"/>
  <c r="X17"/>
  <c r="W17"/>
  <c r="W22" s="1"/>
  <c r="V17"/>
  <c r="V22" s="1"/>
  <c r="U17"/>
  <c r="U22" s="1"/>
  <c r="T17"/>
  <c r="S17"/>
  <c r="R17"/>
  <c r="Q17"/>
  <c r="N17"/>
  <c r="M17"/>
  <c r="L17"/>
  <c r="K17"/>
  <c r="J17"/>
  <c r="I17"/>
  <c r="H17"/>
  <c r="G17"/>
  <c r="F17"/>
  <c r="E17"/>
  <c r="D17"/>
  <c r="C17"/>
  <c r="B17"/>
  <c r="BD16"/>
  <c r="BD15"/>
  <c r="BD14"/>
  <c r="BD13"/>
  <c r="BD12"/>
  <c r="BD11"/>
  <c r="BD10"/>
  <c r="BD9"/>
  <c r="BF9" s="1"/>
  <c r="BD8"/>
  <c r="BD7"/>
  <c r="BD6"/>
  <c r="BD5"/>
  <c r="BF5" s="1"/>
  <c r="E124" i="7"/>
  <c r="H41"/>
  <c r="E41"/>
  <c r="E42" s="1"/>
  <c r="K119" i="6"/>
  <c r="J117"/>
  <c r="J116"/>
  <c r="J115"/>
  <c r="J114"/>
  <c r="J113"/>
  <c r="J112"/>
  <c r="J111"/>
  <c r="J110"/>
  <c r="J119" s="1"/>
  <c r="K104"/>
  <c r="J100"/>
  <c r="J99"/>
  <c r="J98"/>
  <c r="J97"/>
  <c r="J96"/>
  <c r="J95"/>
  <c r="J94"/>
  <c r="J75"/>
  <c r="J72"/>
  <c r="J69"/>
  <c r="J42"/>
  <c r="J63"/>
  <c r="J61"/>
  <c r="J59"/>
  <c r="J52"/>
  <c r="J48"/>
  <c r="J45"/>
  <c r="J39"/>
  <c r="J51"/>
  <c r="J27"/>
  <c r="J23"/>
  <c r="J20"/>
  <c r="J11"/>
  <c r="J6"/>
  <c r="J5"/>
  <c r="J4"/>
  <c r="U38" i="5"/>
  <c r="AQ36"/>
  <c r="AP36"/>
  <c r="AO36"/>
  <c r="AN36"/>
  <c r="AM36"/>
  <c r="AF36"/>
  <c r="AE36"/>
  <c r="AC36"/>
  <c r="U36"/>
  <c r="S41"/>
  <c r="R41"/>
  <c r="Q41"/>
  <c r="P36"/>
  <c r="O36"/>
  <c r="L36"/>
  <c r="I36"/>
  <c r="H36"/>
  <c r="G36"/>
  <c r="E36"/>
  <c r="D36"/>
  <c r="AR35"/>
  <c r="AR34"/>
  <c r="AT34" s="1"/>
  <c r="AR33"/>
  <c r="AK33"/>
  <c r="AR32"/>
  <c r="AK32"/>
  <c r="AR31"/>
  <c r="AK31"/>
  <c r="AR30"/>
  <c r="AR29"/>
  <c r="AK29"/>
  <c r="AR28"/>
  <c r="AK28"/>
  <c r="AR27"/>
  <c r="AK27"/>
  <c r="AR26"/>
  <c r="AK26"/>
  <c r="AR25"/>
  <c r="AR24"/>
  <c r="AK24"/>
  <c r="AR23"/>
  <c r="AK23"/>
  <c r="AR22"/>
  <c r="AR21"/>
  <c r="AK21"/>
  <c r="AR20"/>
  <c r="AK20"/>
  <c r="AR19"/>
  <c r="AK19"/>
  <c r="AR18"/>
  <c r="AR17"/>
  <c r="AK17"/>
  <c r="AR16"/>
  <c r="AK16"/>
  <c r="AR15"/>
  <c r="AK15"/>
  <c r="AR14"/>
  <c r="AK14"/>
  <c r="AR13"/>
  <c r="AK13"/>
  <c r="AR12"/>
  <c r="AR11"/>
  <c r="AK11"/>
  <c r="AR10"/>
  <c r="AK10"/>
  <c r="AR9"/>
  <c r="AK9"/>
  <c r="AR8"/>
  <c r="AK8"/>
  <c r="AR7"/>
  <c r="AK7"/>
  <c r="AR6"/>
  <c r="AK6"/>
  <c r="AR5"/>
  <c r="AK5"/>
  <c r="BH62" i="4"/>
  <c r="BF62"/>
  <c r="BJ62" s="1"/>
  <c r="BA62"/>
  <c r="AY62"/>
  <c r="BC62" s="1"/>
  <c r="AT62"/>
  <c r="AR62"/>
  <c r="AK62"/>
  <c r="AO62" s="1"/>
  <c r="AD62"/>
  <c r="C76" i="12" l="1"/>
  <c r="AZ17" i="10"/>
  <c r="AK37" i="5"/>
  <c r="B25" i="7" s="1"/>
  <c r="B28" s="1"/>
  <c r="AL36" i="5"/>
  <c r="AT28"/>
  <c r="J104" i="6"/>
  <c r="AV62" i="4"/>
  <c r="AT6" i="5"/>
  <c r="AT8"/>
  <c r="AT10"/>
  <c r="AT11"/>
  <c r="AT13"/>
  <c r="AT33"/>
  <c r="AT32"/>
  <c r="G81" i="12"/>
  <c r="BF10" i="10"/>
  <c r="BF12"/>
  <c r="BF14"/>
  <c r="BF16"/>
  <c r="AT35" i="5"/>
  <c r="D79" i="14"/>
  <c r="B79"/>
  <c r="L77"/>
  <c r="E77"/>
  <c r="N76"/>
  <c r="K79"/>
  <c r="N22" i="12"/>
  <c r="H76"/>
  <c r="H81" s="1"/>
  <c r="L68"/>
  <c r="L76" s="1"/>
  <c r="L81" s="1"/>
  <c r="N12"/>
  <c r="N13"/>
  <c r="N15"/>
  <c r="N17"/>
  <c r="N79"/>
  <c r="F74"/>
  <c r="J74"/>
  <c r="N33"/>
  <c r="N34"/>
  <c r="N39"/>
  <c r="N46"/>
  <c r="N47"/>
  <c r="N48"/>
  <c r="N49"/>
  <c r="N52"/>
  <c r="N66"/>
  <c r="D73"/>
  <c r="D74" s="1"/>
  <c r="H73"/>
  <c r="G74"/>
  <c r="N35"/>
  <c r="N36"/>
  <c r="N38"/>
  <c r="N45"/>
  <c r="N54"/>
  <c r="N57"/>
  <c r="N63"/>
  <c r="N64"/>
  <c r="N65"/>
  <c r="N70"/>
  <c r="N71"/>
  <c r="N72"/>
  <c r="L73"/>
  <c r="I74"/>
  <c r="M74"/>
  <c r="N37"/>
  <c r="N41"/>
  <c r="N42"/>
  <c r="N43"/>
  <c r="N58"/>
  <c r="N59"/>
  <c r="N60"/>
  <c r="N61"/>
  <c r="N44"/>
  <c r="N50"/>
  <c r="N51"/>
  <c r="N53"/>
  <c r="N55"/>
  <c r="N56"/>
  <c r="F42" i="7"/>
  <c r="E43" s="1"/>
  <c r="M62" i="4"/>
  <c r="AS36" i="5"/>
  <c r="AH62" i="4"/>
  <c r="N9" i="14"/>
  <c r="G24"/>
  <c r="G26" s="1"/>
  <c r="G79" s="1"/>
  <c r="N10"/>
  <c r="N30"/>
  <c r="N70" s="1"/>
  <c r="N77" s="1"/>
  <c r="I76"/>
  <c r="I77" s="1"/>
  <c r="D27" i="12"/>
  <c r="D76" s="1"/>
  <c r="D81" s="1"/>
  <c r="N11"/>
  <c r="J28"/>
  <c r="D77"/>
  <c r="B73"/>
  <c r="B74" s="1"/>
  <c r="C80"/>
  <c r="N32"/>
  <c r="N20"/>
  <c r="BF8" i="10"/>
  <c r="BF15"/>
  <c r="BF6"/>
  <c r="BF11"/>
  <c r="BF13"/>
  <c r="BD18"/>
  <c r="BF7"/>
  <c r="BE17"/>
  <c r="AT12" i="5"/>
  <c r="AT14"/>
  <c r="AT16"/>
  <c r="AT18"/>
  <c r="AT20"/>
  <c r="AT22"/>
  <c r="AT24"/>
  <c r="AT26"/>
  <c r="AT30"/>
  <c r="AR37"/>
  <c r="AT15"/>
  <c r="AT17"/>
  <c r="AT19"/>
  <c r="AT21"/>
  <c r="AT23"/>
  <c r="AT25"/>
  <c r="AT27"/>
  <c r="AT29"/>
  <c r="AT31"/>
  <c r="AT7"/>
  <c r="AT9"/>
  <c r="AT5"/>
  <c r="AA62" i="4"/>
  <c r="L74" i="12" l="1"/>
  <c r="K74"/>
  <c r="L77"/>
  <c r="J76"/>
  <c r="J81" s="1"/>
  <c r="C81"/>
  <c r="H74"/>
  <c r="N68"/>
  <c r="H77"/>
  <c r="E77"/>
  <c r="E74"/>
  <c r="AU36" i="5"/>
  <c r="N73" i="12"/>
  <c r="BG17" i="10"/>
  <c r="I76" i="12"/>
  <c r="I81" s="1"/>
  <c r="M76"/>
  <c r="M81" s="1"/>
  <c r="N24" i="14"/>
  <c r="N26" s="1"/>
  <c r="N79" s="1"/>
  <c r="BF18" i="10"/>
  <c r="AT37" i="5"/>
  <c r="N74" i="12" l="1"/>
  <c r="E80" l="1"/>
  <c r="E76" l="1"/>
  <c r="E81" s="1"/>
  <c r="N23" l="1"/>
  <c r="N19"/>
  <c r="N18"/>
  <c r="N16"/>
  <c r="N14"/>
  <c r="N10"/>
  <c r="F25" l="1"/>
  <c r="N8"/>
  <c r="N26"/>
  <c r="F27" l="1"/>
  <c r="G28" s="1"/>
  <c r="F76" l="1"/>
  <c r="F81" s="1"/>
  <c r="K25"/>
  <c r="K80" l="1"/>
  <c r="K27"/>
  <c r="L28" s="1"/>
  <c r="K76" l="1"/>
  <c r="K81" s="1"/>
  <c r="B21" l="1"/>
  <c r="B80" l="1"/>
  <c r="N80" s="1"/>
  <c r="B25"/>
  <c r="B27" s="1"/>
  <c r="N21"/>
  <c r="N25" s="1"/>
  <c r="N27" s="1"/>
  <c r="B76" l="1"/>
  <c r="B81" s="1"/>
  <c r="N81" s="1"/>
  <c r="N82" s="1"/>
  <c r="D28"/>
  <c r="N28" s="1"/>
  <c r="N76" s="1"/>
</calcChain>
</file>

<file path=xl/sharedStrings.xml><?xml version="1.0" encoding="utf-8"?>
<sst xmlns="http://schemas.openxmlformats.org/spreadsheetml/2006/main" count="913" uniqueCount="348">
  <si>
    <r>
      <t xml:space="preserve">                                       </t>
    </r>
    <r>
      <rPr>
        <sz val="14"/>
        <rFont val="Arial Cyr"/>
        <family val="2"/>
        <charset val="204"/>
      </rPr>
      <t>Отчет по кассе №1</t>
    </r>
  </si>
  <si>
    <t>Остаток на начало дня</t>
  </si>
  <si>
    <t xml:space="preserve">            Приход</t>
  </si>
  <si>
    <t xml:space="preserve">               Расход</t>
  </si>
  <si>
    <t>Остаток на конец дня</t>
  </si>
  <si>
    <t>№</t>
  </si>
  <si>
    <t>сумма</t>
  </si>
  <si>
    <t>основание</t>
  </si>
  <si>
    <t>доставка</t>
  </si>
  <si>
    <t>И</t>
  </si>
  <si>
    <t>охрана</t>
  </si>
  <si>
    <t>мадам брошкина</t>
  </si>
  <si>
    <t>декабрь</t>
  </si>
  <si>
    <t>Реальные расходы</t>
  </si>
  <si>
    <t>Побочные расходы</t>
  </si>
  <si>
    <t>Всего расходов</t>
  </si>
  <si>
    <t>дата</t>
  </si>
  <si>
    <t>сот СН</t>
  </si>
  <si>
    <t xml:space="preserve">ГСМ Л </t>
  </si>
  <si>
    <t>страховка</t>
  </si>
  <si>
    <t>мойка Л</t>
  </si>
  <si>
    <t>т о</t>
  </si>
  <si>
    <t>ремонт Л</t>
  </si>
  <si>
    <t>сот  ВН</t>
  </si>
  <si>
    <t>подарки</t>
  </si>
  <si>
    <t>кредиты</t>
  </si>
  <si>
    <t>реклама</t>
  </si>
  <si>
    <t>ЗП СН</t>
  </si>
  <si>
    <t>ЗП Д А</t>
  </si>
  <si>
    <t>ЗП И Н</t>
  </si>
  <si>
    <t>ЗП В Н</t>
  </si>
  <si>
    <t>ЗП Т В</t>
  </si>
  <si>
    <t>ЗП Аня</t>
  </si>
  <si>
    <t>ЗП уборщ</t>
  </si>
  <si>
    <t>ЗП электр</t>
  </si>
  <si>
    <t>ЗП узбеки</t>
  </si>
  <si>
    <t>панино</t>
  </si>
  <si>
    <t>Пилорама</t>
  </si>
  <si>
    <t>Поддоны</t>
  </si>
  <si>
    <t>2 Б</t>
  </si>
  <si>
    <t>реконстр</t>
  </si>
  <si>
    <t>прочие</t>
  </si>
  <si>
    <t>долги</t>
  </si>
  <si>
    <t>банк</t>
  </si>
  <si>
    <t>опл за т-р</t>
  </si>
  <si>
    <t>откат</t>
  </si>
  <si>
    <t>по банку</t>
  </si>
  <si>
    <t>январь</t>
  </si>
  <si>
    <t>Контрагент</t>
  </si>
  <si>
    <t xml:space="preserve">Долг на </t>
  </si>
  <si>
    <t>Дата</t>
  </si>
  <si>
    <t>Новый долг</t>
  </si>
  <si>
    <t xml:space="preserve">Возврат </t>
  </si>
  <si>
    <t>Долг на</t>
  </si>
  <si>
    <t>начало месяца</t>
  </si>
  <si>
    <t>долга</t>
  </si>
  <si>
    <t>конец месяца</t>
  </si>
  <si>
    <t>ЗАВОД (Михайлов)</t>
  </si>
  <si>
    <t>Клен</t>
  </si>
  <si>
    <t>Леспромсервис</t>
  </si>
  <si>
    <t>Стройцентр</t>
  </si>
  <si>
    <t>Стройцентр лес</t>
  </si>
  <si>
    <t>Горшков</t>
  </si>
  <si>
    <t>Скипер</t>
  </si>
  <si>
    <t>Бушев</t>
  </si>
  <si>
    <t>Доронкин</t>
  </si>
  <si>
    <t>Р 62</t>
  </si>
  <si>
    <t>Окская</t>
  </si>
  <si>
    <t>Зайцев</t>
  </si>
  <si>
    <t>Пузиков</t>
  </si>
  <si>
    <t>Итого</t>
  </si>
  <si>
    <t>Калюкин</t>
  </si>
  <si>
    <t>ДОЛГ</t>
  </si>
  <si>
    <t>ДОЛГ СН</t>
  </si>
  <si>
    <t>РБУ-1</t>
  </si>
  <si>
    <t>За кирпич</t>
  </si>
  <si>
    <t xml:space="preserve">Долги нам </t>
  </si>
  <si>
    <t>Ахунов</t>
  </si>
  <si>
    <t>Валтас</t>
  </si>
  <si>
    <t>Дима</t>
  </si>
  <si>
    <t>Захарчук</t>
  </si>
  <si>
    <t>Леша</t>
  </si>
  <si>
    <t>Леша Яныкин</t>
  </si>
  <si>
    <t>Серегин</t>
  </si>
  <si>
    <t xml:space="preserve">Мы должны </t>
  </si>
  <si>
    <t>Блоки</t>
  </si>
  <si>
    <t>Красное Знамя</t>
  </si>
  <si>
    <t>Юра</t>
  </si>
  <si>
    <t>Ваган</t>
  </si>
  <si>
    <t>Слава предопл</t>
  </si>
  <si>
    <t>за коробки</t>
  </si>
  <si>
    <t>отчет по банку ООО "Тишин Цемент"</t>
  </si>
  <si>
    <t>Приход</t>
  </si>
  <si>
    <t>Расход</t>
  </si>
  <si>
    <t>Операции</t>
  </si>
  <si>
    <t>ост.н.н.</t>
  </si>
  <si>
    <t>Всего расходов Тишин Гришков</t>
  </si>
  <si>
    <t xml:space="preserve">расходы по банку </t>
  </si>
  <si>
    <t>за минусом наличных из банка</t>
  </si>
  <si>
    <t>и расходов за товар</t>
  </si>
  <si>
    <t>расходы по кассе реальные</t>
  </si>
  <si>
    <t xml:space="preserve">Реальные расходы </t>
  </si>
  <si>
    <t>усл</t>
  </si>
  <si>
    <t>эл.эн</t>
  </si>
  <si>
    <t>н</t>
  </si>
  <si>
    <t>зп</t>
  </si>
  <si>
    <t>Всего</t>
  </si>
  <si>
    <t>ост.н.к.</t>
  </si>
  <si>
    <t>реал расход</t>
  </si>
  <si>
    <t>отчет по банку Гришков</t>
  </si>
  <si>
    <t>вода</t>
  </si>
  <si>
    <t>интернет</t>
  </si>
  <si>
    <t>к/к, яйцо,эл.тов</t>
  </si>
  <si>
    <t>мусор</t>
  </si>
  <si>
    <t>захорон мус</t>
  </si>
  <si>
    <t>тел</t>
  </si>
  <si>
    <t>брокер</t>
  </si>
  <si>
    <t>техосмотр</t>
  </si>
  <si>
    <t>ГСМ Л</t>
  </si>
  <si>
    <t>Ремонт Л</t>
  </si>
  <si>
    <t>сот ВН</t>
  </si>
  <si>
    <t>страхов Л</t>
  </si>
  <si>
    <t>эл. Энерг</t>
  </si>
  <si>
    <t>налоги</t>
  </si>
  <si>
    <t>ЗП рабоч</t>
  </si>
  <si>
    <t>зп Аня</t>
  </si>
  <si>
    <t>узбеки</t>
  </si>
  <si>
    <t>Телефон</t>
  </si>
  <si>
    <t>Интернет</t>
  </si>
  <si>
    <t>захор отход</t>
  </si>
  <si>
    <t>ИП Воронков</t>
  </si>
  <si>
    <t>астрал</t>
  </si>
  <si>
    <t>К/корм,яйцо</t>
  </si>
  <si>
    <t>выбор</t>
  </si>
  <si>
    <t>поддоны</t>
  </si>
  <si>
    <t>возр долгов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</si>
  <si>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</si>
  <si>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</si>
  <si>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</si>
  <si>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</si>
  <si>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</si>
  <si>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</si>
  <si>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</si>
  <si>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</si>
  <si>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</si>
  <si>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</si>
  <si>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Денежниково</t>
  </si>
  <si>
    <t>Рыбное</t>
  </si>
  <si>
    <t>РЕАЛИЗАЦИЯ</t>
  </si>
  <si>
    <t>наименование</t>
  </si>
  <si>
    <t>ГОД</t>
  </si>
  <si>
    <t>Цемент ПЦ 400 Д 20</t>
  </si>
  <si>
    <t>Цемент ПЦ 400 Д 20 н</t>
  </si>
  <si>
    <t>Цемент ПЦ 400 Д 20 2Б</t>
  </si>
  <si>
    <t>Сухие смеси</t>
  </si>
  <si>
    <t>Кирпич О-Н</t>
  </si>
  <si>
    <t>Кирпич О-Ряз</t>
  </si>
  <si>
    <t>Бел.цемент(50)</t>
  </si>
  <si>
    <t>Алебастр (35кг)</t>
  </si>
  <si>
    <t>Ротбанд (30кг)</t>
  </si>
  <si>
    <t>Известь (35кг)</t>
  </si>
  <si>
    <t>Мелкая фасовка (2кг 25кг)</t>
  </si>
  <si>
    <t>Разное</t>
  </si>
  <si>
    <t>Лесопилка</t>
  </si>
  <si>
    <t>Сетка рабица</t>
  </si>
  <si>
    <t>Рубероид</t>
  </si>
  <si>
    <t>Цемент ПЦ 500 Д 0</t>
  </si>
  <si>
    <t>Прочие доходы</t>
  </si>
  <si>
    <t>ИТОГО реализация</t>
  </si>
  <si>
    <t>Расходы на реализацию</t>
  </si>
  <si>
    <t>ВАЛОВАЯ ПРИБЫЛЬ</t>
  </si>
  <si>
    <t>ЗАТРАТЫ</t>
  </si>
  <si>
    <t>Реальные</t>
  </si>
  <si>
    <t>Доставка</t>
  </si>
  <si>
    <t>ГСМ 14 М</t>
  </si>
  <si>
    <t>Страховка.Л техосмтр</t>
  </si>
  <si>
    <t>Страховка.14 техосмтр</t>
  </si>
  <si>
    <t>Мойка 14 М</t>
  </si>
  <si>
    <t>Ремонт 14 М</t>
  </si>
  <si>
    <t>Стоянка</t>
  </si>
  <si>
    <t>Сот.телеф</t>
  </si>
  <si>
    <t>ЕСН (налоги)</t>
  </si>
  <si>
    <t>ЗП служащих</t>
  </si>
  <si>
    <t>машины; машина С Н</t>
  </si>
  <si>
    <t>усл брокера</t>
  </si>
  <si>
    <t>ВН перечисл в банк</t>
  </si>
  <si>
    <t>Панино</t>
  </si>
  <si>
    <t>Астрал</t>
  </si>
  <si>
    <t>К/корм Яйцо</t>
  </si>
  <si>
    <t>ООО Выбор</t>
  </si>
  <si>
    <t>Земля</t>
  </si>
  <si>
    <t>Реконструкция</t>
  </si>
  <si>
    <t>Итого реальные расходы</t>
  </si>
  <si>
    <t>Побочные</t>
  </si>
  <si>
    <t>возрат долгов</t>
  </si>
  <si>
    <t>Итого побочные расходы</t>
  </si>
  <si>
    <t>ИТОГО затрат</t>
  </si>
  <si>
    <t>ПРИБЫЛЬ (дох-реал расх)</t>
  </si>
  <si>
    <t>Цемент</t>
  </si>
  <si>
    <t>аренда Газоны</t>
  </si>
  <si>
    <t>2Б</t>
  </si>
  <si>
    <t>% за долг</t>
  </si>
  <si>
    <t>ПЛАН ДОХОДОВ И РАСХОДОВ 2012год</t>
  </si>
  <si>
    <t>СтройТОРГ (Вертикаль)</t>
  </si>
  <si>
    <t>лизинг</t>
  </si>
  <si>
    <t>Лизинг</t>
  </si>
  <si>
    <t>ГСМ Л W</t>
  </si>
  <si>
    <t>Мойка Л W</t>
  </si>
  <si>
    <t>Ремонт Л W</t>
  </si>
  <si>
    <t>ГСМ W</t>
  </si>
  <si>
    <t>Ремонт W</t>
  </si>
  <si>
    <t>Истье</t>
  </si>
  <si>
    <t>АБЗ</t>
  </si>
  <si>
    <t>Усадьба</t>
  </si>
  <si>
    <t>ЗП С. Лена</t>
  </si>
  <si>
    <t>ЗП М. Лена</t>
  </si>
  <si>
    <t>сот Лёша</t>
  </si>
  <si>
    <t>ГСМ Х</t>
  </si>
  <si>
    <t>то, налог</t>
  </si>
  <si>
    <t>зп С.Лена</t>
  </si>
  <si>
    <t>зп М.Лена</t>
  </si>
  <si>
    <t>Строй-Центр</t>
  </si>
  <si>
    <t>ГСМ Л W Х</t>
  </si>
  <si>
    <t>ЗП Лёша</t>
  </si>
  <si>
    <t>зп Лёша</t>
  </si>
  <si>
    <t xml:space="preserve"> мойка,респир</t>
  </si>
  <si>
    <t>2б</t>
  </si>
  <si>
    <t>консультант</t>
  </si>
  <si>
    <t>Мешки</t>
  </si>
  <si>
    <t>Тюрьма</t>
  </si>
  <si>
    <t>Консульт</t>
  </si>
  <si>
    <t>Консультант</t>
  </si>
  <si>
    <t xml:space="preserve">Отчет по кассе № </t>
  </si>
  <si>
    <t>Арго</t>
  </si>
  <si>
    <t xml:space="preserve">За лес </t>
  </si>
  <si>
    <t>тума</t>
  </si>
  <si>
    <t>шехмино вит</t>
  </si>
  <si>
    <t>вн</t>
  </si>
  <si>
    <t>Дата 01-29.12.2013г.</t>
  </si>
  <si>
    <t>Отчет по кассе № 6</t>
  </si>
  <si>
    <t>Отчет по кассе № 7</t>
  </si>
  <si>
    <t>Дата 27-31.07.2013г.</t>
  </si>
  <si>
    <t>Дата 01-06.08.2013г.</t>
  </si>
  <si>
    <t>Дата 07-13.08.2013г.</t>
  </si>
  <si>
    <t>Дата 14-18.08.2013г.</t>
  </si>
  <si>
    <t>Дата 20-23.08.2013г.</t>
  </si>
  <si>
    <t>Дата 24-31.08.2013г.</t>
  </si>
  <si>
    <t>торг выручка</t>
  </si>
  <si>
    <t>перчатки</t>
  </si>
  <si>
    <t>подд налоги</t>
  </si>
  <si>
    <t>тимофеев ар</t>
  </si>
  <si>
    <t>с карточки</t>
  </si>
  <si>
    <t>подд зп клюеву</t>
  </si>
  <si>
    <t>подд сварка печки</t>
  </si>
  <si>
    <t>подд солярка</t>
  </si>
  <si>
    <t>подд вывоз опилок</t>
  </si>
  <si>
    <t>подд дост</t>
  </si>
  <si>
    <t>зп вн</t>
  </si>
  <si>
    <t>зп уборщ лена</t>
  </si>
  <si>
    <t>зп уборщ тв</t>
  </si>
  <si>
    <t>сот тел сн</t>
  </si>
  <si>
    <t>кассторг</t>
  </si>
  <si>
    <t>фас двушек</t>
  </si>
  <si>
    <t>от-т</t>
  </si>
  <si>
    <t>Дата 01 -19.02.2013г.</t>
  </si>
  <si>
    <t>аренда</t>
  </si>
  <si>
    <t>на карточку</t>
  </si>
  <si>
    <t>окская</t>
  </si>
  <si>
    <t>абз</t>
  </si>
  <si>
    <t>ффомс</t>
  </si>
  <si>
    <t>в банк</t>
  </si>
  <si>
    <t>цемент</t>
  </si>
  <si>
    <t>стройкомплектсервис</t>
  </si>
  <si>
    <t>пкф промстрой</t>
  </si>
  <si>
    <t>страховка Т</t>
  </si>
  <si>
    <t>недост рубероид</t>
  </si>
  <si>
    <t>штукатурка</t>
  </si>
  <si>
    <t>кондаков эл.эн</t>
  </si>
  <si>
    <t>князева нал 4кв</t>
  </si>
  <si>
    <t>из банка</t>
  </si>
  <si>
    <t>подд лес</t>
  </si>
  <si>
    <t>подд разгр</t>
  </si>
  <si>
    <t>подд зп аа</t>
  </si>
  <si>
    <t>подд прем миша</t>
  </si>
  <si>
    <t>подд зп янв</t>
  </si>
  <si>
    <t>подд пил/мат</t>
  </si>
  <si>
    <t>подд пила,заточ</t>
  </si>
  <si>
    <t>подд разн</t>
  </si>
  <si>
    <t>подд перемотка</t>
  </si>
  <si>
    <t>подд рем мотор</t>
  </si>
  <si>
    <t>подд лент пилы</t>
  </si>
  <si>
    <t>подд токар раб</t>
  </si>
  <si>
    <t>подд рулетка</t>
  </si>
  <si>
    <t>сн отпускные</t>
  </si>
  <si>
    <t>адвокату</t>
  </si>
  <si>
    <t>зп тв янв</t>
  </si>
  <si>
    <t>зп аня</t>
  </si>
  <si>
    <t>зп соловова</t>
  </si>
  <si>
    <t>зп малышева</t>
  </si>
  <si>
    <t>зп тюрин</t>
  </si>
  <si>
    <t>зп кондрашов</t>
  </si>
  <si>
    <t>цемент зп</t>
  </si>
  <si>
    <t>замена эклз</t>
  </si>
  <si>
    <t>сн, да к/корм</t>
  </si>
  <si>
    <t>солярка т</t>
  </si>
  <si>
    <t>бензин л</t>
  </si>
  <si>
    <t>замена масла л</t>
  </si>
  <si>
    <t>бензин л тюрин</t>
  </si>
  <si>
    <t>фасовка двушек</t>
  </si>
  <si>
    <t>завод Мих</t>
  </si>
  <si>
    <t>смеси</t>
  </si>
  <si>
    <t>Комаров (кондаков) лес</t>
  </si>
  <si>
    <t>Отчет по кассе № 3</t>
  </si>
  <si>
    <t>Дата 20-28.02.2013г.</t>
  </si>
  <si>
    <t>предопл за вагончик</t>
  </si>
  <si>
    <t>ваган аренда</t>
  </si>
  <si>
    <t>кран подд</t>
  </si>
  <si>
    <t>подд веник</t>
  </si>
  <si>
    <t>охрана фев</t>
  </si>
  <si>
    <t>подарки на 23фев</t>
  </si>
  <si>
    <t>страховка Туарек</t>
  </si>
  <si>
    <t>солярка Т</t>
  </si>
  <si>
    <t>бензин Л</t>
  </si>
  <si>
    <t>бензин хундай</t>
  </si>
  <si>
    <t>пит вода</t>
  </si>
  <si>
    <t>канцтовары</t>
  </si>
  <si>
    <t>страх W</t>
  </si>
  <si>
    <t>наличные зп</t>
  </si>
  <si>
    <t>венера фев</t>
  </si>
  <si>
    <t>0,6% фев</t>
  </si>
  <si>
    <t>гвозди</t>
  </si>
  <si>
    <t>престиж интернет</t>
  </si>
  <si>
    <t>по реш енвд</t>
  </si>
  <si>
    <t>наличные</t>
  </si>
  <si>
    <t>отчет по банку Гришков ПРИО</t>
  </si>
  <si>
    <t>Отчет по кассе № 4</t>
  </si>
  <si>
    <t>Дата 01-31.03.2013г.</t>
  </si>
  <si>
    <t>Отчет по кассе № 5</t>
  </si>
  <si>
    <t>Долги нам март</t>
  </si>
  <si>
    <t>Мы должны март</t>
  </si>
  <si>
    <t>накоп ч</t>
  </si>
  <si>
    <t>ндфл</t>
  </si>
  <si>
    <t xml:space="preserve">страх ч </t>
  </si>
  <si>
    <t>ндфл февр</t>
  </si>
  <si>
    <t>страх ч</t>
  </si>
  <si>
    <t>страх ч за себя фев</t>
  </si>
  <si>
    <t>накоп ч за себя</t>
  </si>
  <si>
    <t>омс за себя</t>
  </si>
</sst>
</file>

<file path=xl/styles.xml><?xml version="1.0" encoding="utf-8"?>
<styleSheet xmlns="http://schemas.openxmlformats.org/spreadsheetml/2006/main">
  <numFmts count="3">
    <numFmt numFmtId="44" formatCode="_-* #,##0.00&quot;р.&quot;_-;\-* #,##0.00&quot;р.&quot;_-;_-* &quot;-&quot;??&quot;р.&quot;_-;_-@_-"/>
    <numFmt numFmtId="164" formatCode="dd/mm/yy;@"/>
    <numFmt numFmtId="165" formatCode="#,##0.00&quot;р.&quot;"/>
  </numFmts>
  <fonts count="26">
    <font>
      <sz val="11"/>
      <color theme="1"/>
      <name val="Calibri"/>
      <family val="2"/>
      <charset val="204"/>
      <scheme val="minor"/>
    </font>
    <font>
      <sz val="10"/>
      <name val="Arial Cyr"/>
      <family val="2"/>
      <charset val="204"/>
    </font>
    <font>
      <b/>
      <sz val="14"/>
      <name val="Lucida Sans Unicode"/>
      <family val="2"/>
      <charset val="204"/>
    </font>
    <font>
      <b/>
      <sz val="14"/>
      <name val="Arial Cyr"/>
      <family val="2"/>
      <charset val="204"/>
    </font>
    <font>
      <sz val="14"/>
      <name val="Arial Cyr"/>
      <family val="2"/>
      <charset val="204"/>
    </font>
    <font>
      <sz val="12"/>
      <name val="Arial Cyr"/>
      <family val="2"/>
      <charset val="204"/>
    </font>
    <font>
      <sz val="10"/>
      <name val="Arial"/>
      <family val="2"/>
      <charset val="204"/>
    </font>
    <font>
      <sz val="11"/>
      <name val="Arial Cyr"/>
      <family val="2"/>
      <charset val="204"/>
    </font>
    <font>
      <b/>
      <sz val="11"/>
      <name val="Arial Cyr"/>
      <family val="2"/>
      <charset val="204"/>
    </font>
    <font>
      <b/>
      <sz val="12"/>
      <name val="Arial Cyr"/>
      <family val="2"/>
      <charset val="204"/>
    </font>
    <font>
      <sz val="10"/>
      <color indexed="19"/>
      <name val="Arial Cyr"/>
      <family val="2"/>
      <charset val="204"/>
    </font>
    <font>
      <b/>
      <sz val="10"/>
      <name val="Arial Cyr"/>
      <charset val="204"/>
    </font>
    <font>
      <b/>
      <sz val="10"/>
      <name val="Arial"/>
      <family val="2"/>
      <charset val="204"/>
    </font>
    <font>
      <b/>
      <sz val="10"/>
      <name val="Arial Cyr"/>
      <family val="2"/>
      <charset val="204"/>
    </font>
    <font>
      <i/>
      <sz val="10"/>
      <name val="Arial Cyr"/>
      <charset val="204"/>
    </font>
    <font>
      <b/>
      <sz val="12"/>
      <name val="Arial Cyr"/>
      <charset val="204"/>
    </font>
    <font>
      <sz val="14"/>
      <name val="Arial Cyr"/>
      <charset val="204"/>
    </font>
    <font>
      <sz val="16"/>
      <color theme="1"/>
      <name val="Arial Gyr"/>
      <charset val="204"/>
    </font>
    <font>
      <sz val="12"/>
      <color theme="1"/>
      <name val="Calibri"/>
      <family val="2"/>
      <charset val="204"/>
      <scheme val="minor"/>
    </font>
    <font>
      <sz val="12"/>
      <name val="Arial Cyr"/>
      <charset val="204"/>
    </font>
    <font>
      <sz val="12"/>
      <color theme="1"/>
      <name val="Arial Cyr"/>
      <charset val="204"/>
    </font>
    <font>
      <sz val="11"/>
      <color theme="1"/>
      <name val="Arial Cyr"/>
      <charset val="204"/>
    </font>
    <font>
      <b/>
      <sz val="10"/>
      <color rgb="FFC00000"/>
      <name val="Arial Cyr"/>
      <charset val="204"/>
    </font>
    <font>
      <sz val="10"/>
      <color rgb="FFC00000"/>
      <name val="Arial Cyr"/>
      <charset val="204"/>
    </font>
    <font>
      <sz val="16"/>
      <name val="Arial Cyr"/>
      <family val="2"/>
      <charset val="204"/>
    </font>
    <font>
      <sz val="11"/>
      <name val="Arial Cyr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41"/>
      </patternFill>
    </fill>
    <fill>
      <patternFill patternType="solid">
        <fgColor indexed="8"/>
        <bgColor indexed="58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69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medium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1" fillId="0" borderId="0"/>
    <xf numFmtId="9" fontId="1" fillId="0" borderId="0" applyFill="0" applyBorder="0" applyAlignment="0" applyProtection="0"/>
    <xf numFmtId="44" fontId="6" fillId="0" borderId="0" applyFill="0" applyBorder="0" applyAlignment="0" applyProtection="0"/>
  </cellStyleXfs>
  <cellXfs count="540">
    <xf numFmtId="0" fontId="0" fillId="0" borderId="0" xfId="0"/>
    <xf numFmtId="0" fontId="2" fillId="0" borderId="0" xfId="1" applyFont="1" applyAlignment="1"/>
    <xf numFmtId="0" fontId="1" fillId="0" borderId="0" xfId="1"/>
    <xf numFmtId="0" fontId="4" fillId="0" borderId="1" xfId="1" applyFont="1" applyBorder="1" applyAlignment="1"/>
    <xf numFmtId="0" fontId="5" fillId="0" borderId="2" xfId="1" applyFont="1" applyBorder="1"/>
    <xf numFmtId="0" fontId="5" fillId="0" borderId="3" xfId="1" applyFont="1" applyBorder="1"/>
    <xf numFmtId="0" fontId="5" fillId="0" borderId="4" xfId="1" applyFont="1" applyBorder="1"/>
    <xf numFmtId="0" fontId="1" fillId="0" borderId="0" xfId="1" applyBorder="1"/>
    <xf numFmtId="0" fontId="5" fillId="0" borderId="0" xfId="1" applyFont="1"/>
    <xf numFmtId="0" fontId="4" fillId="0" borderId="0" xfId="1" applyFont="1"/>
    <xf numFmtId="0" fontId="1" fillId="2" borderId="0" xfId="1" applyFill="1"/>
    <xf numFmtId="0" fontId="5" fillId="0" borderId="9" xfId="1" applyFont="1" applyBorder="1"/>
    <xf numFmtId="0" fontId="5" fillId="0" borderId="10" xfId="1" applyFont="1" applyBorder="1"/>
    <xf numFmtId="0" fontId="5" fillId="0" borderId="9" xfId="1" applyNumberFormat="1" applyFont="1" applyBorder="1"/>
    <xf numFmtId="0" fontId="5" fillId="0" borderId="6" xfId="1" applyFont="1" applyBorder="1"/>
    <xf numFmtId="0" fontId="5" fillId="0" borderId="7" xfId="1" applyFont="1" applyBorder="1"/>
    <xf numFmtId="0" fontId="5" fillId="0" borderId="6" xfId="1" applyNumberFormat="1" applyFont="1" applyBorder="1"/>
    <xf numFmtId="0" fontId="5" fillId="0" borderId="10" xfId="1" applyNumberFormat="1" applyFont="1" applyBorder="1"/>
    <xf numFmtId="0" fontId="5" fillId="0" borderId="2" xfId="1" applyNumberFormat="1" applyFont="1" applyBorder="1"/>
    <xf numFmtId="0" fontId="5" fillId="0" borderId="4" xfId="1" applyNumberFormat="1" applyFont="1" applyBorder="1"/>
    <xf numFmtId="0" fontId="1" fillId="0" borderId="2" xfId="1" applyFont="1" applyBorder="1"/>
    <xf numFmtId="0" fontId="5" fillId="0" borderId="11" xfId="1" applyFont="1" applyFill="1" applyBorder="1"/>
    <xf numFmtId="0" fontId="5" fillId="0" borderId="5" xfId="1" applyFont="1" applyBorder="1"/>
    <xf numFmtId="0" fontId="1" fillId="0" borderId="2" xfId="1" applyBorder="1"/>
    <xf numFmtId="0" fontId="1" fillId="0" borderId="10" xfId="1" applyBorder="1"/>
    <xf numFmtId="0" fontId="1" fillId="0" borderId="2" xfId="1" applyNumberFormat="1" applyBorder="1"/>
    <xf numFmtId="0" fontId="1" fillId="0" borderId="7" xfId="1" applyBorder="1"/>
    <xf numFmtId="0" fontId="5" fillId="0" borderId="5" xfId="1" applyNumberFormat="1" applyFont="1" applyBorder="1"/>
    <xf numFmtId="0" fontId="5" fillId="0" borderId="7" xfId="1" applyNumberFormat="1" applyFont="1" applyBorder="1"/>
    <xf numFmtId="0" fontId="5" fillId="0" borderId="12" xfId="1" applyFont="1" applyBorder="1"/>
    <xf numFmtId="0" fontId="7" fillId="0" borderId="0" xfId="1" applyFont="1"/>
    <xf numFmtId="0" fontId="7" fillId="0" borderId="13" xfId="1" applyFont="1" applyBorder="1" applyAlignment="1">
      <alignment horizontal="center"/>
    </xf>
    <xf numFmtId="0" fontId="7" fillId="0" borderId="2" xfId="1" applyFont="1" applyBorder="1"/>
    <xf numFmtId="0" fontId="7" fillId="0" borderId="11" xfId="1" applyFont="1" applyFill="1" applyBorder="1" applyAlignment="1">
      <alignment horizontal="center"/>
    </xf>
    <xf numFmtId="0" fontId="7" fillId="0" borderId="17" xfId="1" applyFont="1" applyFill="1" applyBorder="1" applyAlignment="1">
      <alignment horizontal="center"/>
    </xf>
    <xf numFmtId="0" fontId="7" fillId="0" borderId="18" xfId="1" applyFont="1" applyFill="1" applyBorder="1" applyAlignment="1">
      <alignment horizontal="center"/>
    </xf>
    <xf numFmtId="0" fontId="7" fillId="0" borderId="12" xfId="1" applyFont="1" applyBorder="1" applyAlignment="1">
      <alignment horizontal="center"/>
    </xf>
    <xf numFmtId="0" fontId="7" fillId="0" borderId="11" xfId="1" applyFont="1" applyBorder="1" applyAlignment="1">
      <alignment horizontal="center"/>
    </xf>
    <xf numFmtId="0" fontId="7" fillId="0" borderId="19" xfId="1" applyFont="1" applyBorder="1" applyAlignment="1">
      <alignment horizontal="center"/>
    </xf>
    <xf numFmtId="0" fontId="7" fillId="0" borderId="20" xfId="1" applyFont="1" applyBorder="1" applyAlignment="1">
      <alignment horizontal="center"/>
    </xf>
    <xf numFmtId="0" fontId="7" fillId="0" borderId="0" xfId="1" applyFont="1" applyBorder="1" applyAlignment="1">
      <alignment horizontal="center"/>
    </xf>
    <xf numFmtId="0" fontId="7" fillId="0" borderId="21" xfId="1" applyFont="1" applyBorder="1" applyAlignment="1">
      <alignment horizontal="center"/>
    </xf>
    <xf numFmtId="0" fontId="7" fillId="0" borderId="23" xfId="1" applyFont="1" applyBorder="1" applyAlignment="1">
      <alignment horizontal="center"/>
    </xf>
    <xf numFmtId="0" fontId="7" fillId="0" borderId="19" xfId="1" applyFont="1" applyFill="1" applyBorder="1" applyAlignment="1">
      <alignment horizontal="center"/>
    </xf>
    <xf numFmtId="0" fontId="7" fillId="0" borderId="4" xfId="1" applyFont="1" applyFill="1" applyBorder="1" applyAlignment="1">
      <alignment horizontal="center"/>
    </xf>
    <xf numFmtId="0" fontId="7" fillId="0" borderId="4" xfId="1" applyFont="1" applyFill="1" applyBorder="1"/>
    <xf numFmtId="0" fontId="7" fillId="0" borderId="6" xfId="1" applyFont="1" applyBorder="1"/>
    <xf numFmtId="0" fontId="5" fillId="0" borderId="7" xfId="1" applyFont="1" applyFill="1" applyBorder="1"/>
    <xf numFmtId="0" fontId="5" fillId="0" borderId="12" xfId="1" applyFont="1" applyFill="1" applyBorder="1"/>
    <xf numFmtId="2" fontId="5" fillId="0" borderId="12" xfId="1" applyNumberFormat="1" applyFont="1" applyFill="1" applyBorder="1"/>
    <xf numFmtId="0" fontId="5" fillId="0" borderId="24" xfId="1" applyFont="1" applyFill="1" applyBorder="1"/>
    <xf numFmtId="0" fontId="5" fillId="0" borderId="25" xfId="1" applyFont="1" applyFill="1" applyBorder="1"/>
    <xf numFmtId="0" fontId="5" fillId="0" borderId="26" xfId="1" applyFont="1" applyFill="1" applyBorder="1"/>
    <xf numFmtId="0" fontId="7" fillId="0" borderId="0" xfId="1" applyFont="1" applyBorder="1"/>
    <xf numFmtId="0" fontId="5" fillId="0" borderId="28" xfId="1" applyFont="1" applyBorder="1"/>
    <xf numFmtId="0" fontId="5" fillId="0" borderId="25" xfId="1" applyFont="1" applyBorder="1"/>
    <xf numFmtId="2" fontId="5" fillId="0" borderId="7" xfId="1" applyNumberFormat="1" applyFont="1" applyFill="1" applyBorder="1"/>
    <xf numFmtId="0" fontId="5" fillId="0" borderId="21" xfId="1" applyFont="1" applyBorder="1"/>
    <xf numFmtId="0" fontId="5" fillId="0" borderId="4" xfId="1" applyFont="1" applyFill="1" applyBorder="1"/>
    <xf numFmtId="2" fontId="5" fillId="0" borderId="11" xfId="1" applyNumberFormat="1" applyFont="1" applyFill="1" applyBorder="1"/>
    <xf numFmtId="0" fontId="5" fillId="0" borderId="21" xfId="1" applyFont="1" applyFill="1" applyBorder="1"/>
    <xf numFmtId="0" fontId="5" fillId="0" borderId="1" xfId="1" applyFont="1" applyFill="1" applyBorder="1"/>
    <xf numFmtId="0" fontId="5" fillId="0" borderId="2" xfId="1" applyFont="1" applyFill="1" applyBorder="1"/>
    <xf numFmtId="0" fontId="5" fillId="0" borderId="29" xfId="1" applyFont="1" applyFill="1" applyBorder="1"/>
    <xf numFmtId="0" fontId="5" fillId="0" borderId="10" xfId="1" applyFont="1" applyFill="1" applyBorder="1"/>
    <xf numFmtId="0" fontId="5" fillId="0" borderId="6" xfId="1" applyFont="1" applyFill="1" applyBorder="1"/>
    <xf numFmtId="0" fontId="7" fillId="0" borderId="2" xfId="1" applyFont="1" applyFill="1" applyBorder="1"/>
    <xf numFmtId="0" fontId="7" fillId="0" borderId="5" xfId="1" applyFont="1" applyFill="1" applyBorder="1"/>
    <xf numFmtId="0" fontId="5" fillId="0" borderId="5" xfId="1" applyFont="1" applyFill="1" applyBorder="1"/>
    <xf numFmtId="0" fontId="5" fillId="0" borderId="28" xfId="1" applyFont="1" applyFill="1" applyBorder="1"/>
    <xf numFmtId="2" fontId="5" fillId="0" borderId="2" xfId="1" applyNumberFormat="1" applyFont="1" applyFill="1" applyBorder="1"/>
    <xf numFmtId="0" fontId="5" fillId="0" borderId="30" xfId="1" applyFont="1" applyFill="1" applyBorder="1"/>
    <xf numFmtId="2" fontId="5" fillId="0" borderId="4" xfId="1" applyNumberFormat="1" applyFont="1" applyFill="1" applyBorder="1"/>
    <xf numFmtId="0" fontId="5" fillId="0" borderId="4" xfId="1" applyNumberFormat="1" applyFont="1" applyFill="1" applyBorder="1"/>
    <xf numFmtId="0" fontId="5" fillId="0" borderId="2" xfId="1" applyFont="1" applyFill="1" applyBorder="1" applyAlignment="1">
      <alignment horizontal="center"/>
    </xf>
    <xf numFmtId="0" fontId="5" fillId="0" borderId="0" xfId="1" applyFont="1" applyFill="1"/>
    <xf numFmtId="0" fontId="5" fillId="3" borderId="10" xfId="1" applyFont="1" applyFill="1" applyBorder="1"/>
    <xf numFmtId="0" fontId="5" fillId="3" borderId="2" xfId="1" applyFont="1" applyFill="1" applyBorder="1"/>
    <xf numFmtId="4" fontId="5" fillId="0" borderId="2" xfId="1" applyNumberFormat="1" applyFont="1" applyFill="1" applyBorder="1"/>
    <xf numFmtId="0" fontId="5" fillId="0" borderId="8" xfId="1" applyFont="1" applyBorder="1"/>
    <xf numFmtId="0" fontId="5" fillId="0" borderId="24" xfId="1" applyFont="1" applyBorder="1"/>
    <xf numFmtId="0" fontId="5" fillId="0" borderId="3" xfId="1" applyFont="1" applyFill="1" applyBorder="1"/>
    <xf numFmtId="0" fontId="5" fillId="0" borderId="30" xfId="1" applyFont="1" applyBorder="1"/>
    <xf numFmtId="0" fontId="5" fillId="0" borderId="31" xfId="1" applyFont="1" applyBorder="1"/>
    <xf numFmtId="0" fontId="8" fillId="0" borderId="2" xfId="1" applyFont="1" applyFill="1" applyBorder="1" applyAlignment="1">
      <alignment horizontal="center"/>
    </xf>
    <xf numFmtId="2" fontId="5" fillId="0" borderId="2" xfId="1" applyNumberFormat="1" applyFont="1" applyBorder="1"/>
    <xf numFmtId="0" fontId="5" fillId="4" borderId="29" xfId="1" applyFont="1" applyFill="1" applyBorder="1"/>
    <xf numFmtId="2" fontId="5" fillId="0" borderId="33" xfId="1" applyNumberFormat="1" applyFont="1" applyBorder="1"/>
    <xf numFmtId="0" fontId="5" fillId="0" borderId="16" xfId="1" applyFont="1" applyBorder="1"/>
    <xf numFmtId="0" fontId="8" fillId="0" borderId="0" xfId="1" applyFont="1" applyAlignment="1">
      <alignment horizontal="center"/>
    </xf>
    <xf numFmtId="0" fontId="5" fillId="0" borderId="16" xfId="1" applyFont="1" applyFill="1" applyBorder="1"/>
    <xf numFmtId="0" fontId="7" fillId="0" borderId="0" xfId="1" applyFont="1" applyFill="1" applyBorder="1"/>
    <xf numFmtId="0" fontId="5" fillId="2" borderId="7" xfId="1" applyFont="1" applyFill="1" applyBorder="1"/>
    <xf numFmtId="14" fontId="10" fillId="0" borderId="0" xfId="1" applyNumberFormat="1" applyFont="1"/>
    <xf numFmtId="0" fontId="11" fillId="2" borderId="7" xfId="1" applyFont="1" applyFill="1" applyBorder="1" applyAlignment="1"/>
    <xf numFmtId="0" fontId="11" fillId="2" borderId="34" xfId="1" applyFont="1" applyFill="1" applyBorder="1" applyAlignment="1"/>
    <xf numFmtId="0" fontId="11" fillId="2" borderId="34" xfId="1" applyFont="1" applyFill="1" applyBorder="1" applyAlignment="1">
      <alignment wrapText="1"/>
    </xf>
    <xf numFmtId="164" fontId="1" fillId="2" borderId="37" xfId="1" applyNumberFormat="1" applyFill="1" applyBorder="1"/>
    <xf numFmtId="0" fontId="1" fillId="6" borderId="37" xfId="1" applyNumberFormat="1" applyFont="1" applyFill="1" applyBorder="1"/>
    <xf numFmtId="164" fontId="1" fillId="6" borderId="37" xfId="1" applyNumberFormat="1" applyFill="1" applyBorder="1"/>
    <xf numFmtId="0" fontId="6" fillId="6" borderId="37" xfId="3" applyNumberFormat="1" applyFill="1" applyBorder="1"/>
    <xf numFmtId="164" fontId="1" fillId="2" borderId="7" xfId="1" applyNumberFormat="1" applyFont="1" applyFill="1" applyBorder="1"/>
    <xf numFmtId="0" fontId="1" fillId="6" borderId="7" xfId="1" applyFont="1" applyFill="1" applyBorder="1"/>
    <xf numFmtId="164" fontId="1" fillId="6" borderId="7" xfId="1" applyNumberFormat="1" applyFont="1" applyFill="1" applyBorder="1"/>
    <xf numFmtId="164" fontId="1" fillId="2" borderId="34" xfId="1" applyNumberFormat="1" applyFont="1" applyFill="1" applyBorder="1"/>
    <xf numFmtId="0" fontId="1" fillId="2" borderId="34" xfId="1" applyFont="1" applyFill="1" applyBorder="1"/>
    <xf numFmtId="164" fontId="1" fillId="2" borderId="45" xfId="1" applyNumberFormat="1" applyFill="1" applyBorder="1"/>
    <xf numFmtId="164" fontId="1" fillId="2" borderId="45" xfId="1" applyNumberFormat="1" applyFont="1" applyFill="1" applyBorder="1"/>
    <xf numFmtId="0" fontId="1" fillId="2" borderId="45" xfId="1" applyFont="1" applyFill="1" applyBorder="1"/>
    <xf numFmtId="164" fontId="1" fillId="2" borderId="37" xfId="1" applyNumberFormat="1" applyFont="1" applyFill="1" applyBorder="1"/>
    <xf numFmtId="0" fontId="1" fillId="2" borderId="37" xfId="1" applyFont="1" applyFill="1" applyBorder="1"/>
    <xf numFmtId="0" fontId="6" fillId="2" borderId="37" xfId="3" applyNumberFormat="1" applyFill="1" applyBorder="1"/>
    <xf numFmtId="0" fontId="1" fillId="2" borderId="7" xfId="1" applyFont="1" applyFill="1" applyBorder="1"/>
    <xf numFmtId="16" fontId="1" fillId="2" borderId="45" xfId="1" applyNumberFormat="1" applyFont="1" applyFill="1" applyBorder="1"/>
    <xf numFmtId="164" fontId="1" fillId="2" borderId="7" xfId="1" applyNumberFormat="1" applyFill="1" applyBorder="1"/>
    <xf numFmtId="0" fontId="6" fillId="2" borderId="12" xfId="3" applyNumberFormat="1" applyFill="1" applyBorder="1"/>
    <xf numFmtId="2" fontId="1" fillId="2" borderId="45" xfId="1" applyNumberFormat="1" applyFont="1" applyFill="1" applyBorder="1"/>
    <xf numFmtId="164" fontId="1" fillId="0" borderId="45" xfId="1" applyNumberFormat="1" applyBorder="1"/>
    <xf numFmtId="0" fontId="1" fillId="0" borderId="45" xfId="1" applyBorder="1"/>
    <xf numFmtId="0" fontId="1" fillId="2" borderId="37" xfId="1" applyFill="1" applyBorder="1"/>
    <xf numFmtId="164" fontId="1" fillId="2" borderId="12" xfId="1" applyNumberFormat="1" applyFill="1" applyBorder="1"/>
    <xf numFmtId="0" fontId="6" fillId="2" borderId="12" xfId="3" applyNumberFormat="1" applyFont="1" applyFill="1" applyBorder="1"/>
    <xf numFmtId="4" fontId="12" fillId="2" borderId="38" xfId="3" applyNumberFormat="1" applyFont="1" applyFill="1" applyBorder="1"/>
    <xf numFmtId="164" fontId="1" fillId="0" borderId="34" xfId="1" applyNumberFormat="1" applyBorder="1"/>
    <xf numFmtId="0" fontId="1" fillId="0" borderId="34" xfId="1" applyBorder="1"/>
    <xf numFmtId="164" fontId="1" fillId="2" borderId="34" xfId="1" applyNumberFormat="1" applyFill="1" applyBorder="1"/>
    <xf numFmtId="0" fontId="6" fillId="2" borderId="34" xfId="3" applyNumberFormat="1" applyFill="1" applyBorder="1"/>
    <xf numFmtId="0" fontId="1" fillId="2" borderId="12" xfId="1" applyFont="1" applyFill="1" applyBorder="1"/>
    <xf numFmtId="0" fontId="1" fillId="6" borderId="37" xfId="1" applyFont="1" applyFill="1" applyBorder="1"/>
    <xf numFmtId="0" fontId="1" fillId="6" borderId="34" xfId="1" applyFont="1" applyFill="1" applyBorder="1"/>
    <xf numFmtId="0" fontId="1" fillId="6" borderId="45" xfId="1" applyFont="1" applyFill="1" applyBorder="1"/>
    <xf numFmtId="164" fontId="1" fillId="2" borderId="44" xfId="1" applyNumberFormat="1" applyFill="1" applyBorder="1"/>
    <xf numFmtId="2" fontId="1" fillId="2" borderId="44" xfId="1" applyNumberFormat="1" applyFont="1" applyFill="1" applyBorder="1"/>
    <xf numFmtId="164" fontId="1" fillId="2" borderId="44" xfId="1" applyNumberFormat="1" applyFont="1" applyFill="1" applyBorder="1"/>
    <xf numFmtId="0" fontId="1" fillId="2" borderId="44" xfId="1" applyFont="1" applyFill="1" applyBorder="1"/>
    <xf numFmtId="0" fontId="11" fillId="2" borderId="48" xfId="1" applyFont="1" applyFill="1" applyBorder="1" applyAlignment="1">
      <alignment horizontal="right"/>
    </xf>
    <xf numFmtId="0" fontId="11" fillId="2" borderId="49" xfId="1" applyFont="1" applyFill="1" applyBorder="1" applyAlignment="1">
      <alignment horizontal="left"/>
    </xf>
    <xf numFmtId="0" fontId="11" fillId="2" borderId="49" xfId="1" applyFont="1" applyFill="1" applyBorder="1" applyAlignment="1">
      <alignment horizontal="right"/>
    </xf>
    <xf numFmtId="164" fontId="1" fillId="2" borderId="49" xfId="1" applyNumberFormat="1" applyFill="1" applyBorder="1"/>
    <xf numFmtId="2" fontId="1" fillId="2" borderId="49" xfId="1" applyNumberFormat="1" applyFont="1" applyFill="1" applyBorder="1"/>
    <xf numFmtId="164" fontId="1" fillId="2" borderId="49" xfId="1" applyNumberFormat="1" applyFont="1" applyFill="1" applyBorder="1"/>
    <xf numFmtId="0" fontId="14" fillId="2" borderId="49" xfId="1" applyFont="1" applyFill="1" applyBorder="1"/>
    <xf numFmtId="0" fontId="1" fillId="2" borderId="37" xfId="1" applyNumberFormat="1" applyFont="1" applyFill="1" applyBorder="1"/>
    <xf numFmtId="0" fontId="1" fillId="2" borderId="34" xfId="1" applyNumberFormat="1" applyFont="1" applyFill="1" applyBorder="1"/>
    <xf numFmtId="0" fontId="1" fillId="0" borderId="45" xfId="1" applyNumberFormat="1" applyBorder="1"/>
    <xf numFmtId="2" fontId="1" fillId="2" borderId="37" xfId="1" applyNumberFormat="1" applyFont="1" applyFill="1" applyBorder="1"/>
    <xf numFmtId="0" fontId="1" fillId="0" borderId="37" xfId="1" applyFont="1" applyFill="1" applyBorder="1"/>
    <xf numFmtId="2" fontId="1" fillId="2" borderId="7" xfId="1" applyNumberFormat="1" applyFont="1" applyFill="1" applyBorder="1"/>
    <xf numFmtId="0" fontId="1" fillId="6" borderId="12" xfId="1" applyFont="1" applyFill="1" applyBorder="1"/>
    <xf numFmtId="0" fontId="1" fillId="6" borderId="44" xfId="1" applyFont="1" applyFill="1" applyBorder="1"/>
    <xf numFmtId="0" fontId="11" fillId="2" borderId="55" xfId="1" applyFont="1" applyFill="1" applyBorder="1" applyAlignment="1">
      <alignment horizontal="left"/>
    </xf>
    <xf numFmtId="0" fontId="1" fillId="2" borderId="49" xfId="1" applyFont="1" applyFill="1" applyBorder="1"/>
    <xf numFmtId="0" fontId="1" fillId="6" borderId="49" xfId="1" applyFont="1" applyFill="1" applyBorder="1"/>
    <xf numFmtId="0" fontId="1" fillId="2" borderId="53" xfId="1" applyFont="1" applyFill="1" applyBorder="1"/>
    <xf numFmtId="0" fontId="13" fillId="2" borderId="18" xfId="1" applyFont="1" applyFill="1" applyBorder="1"/>
    <xf numFmtId="0" fontId="13" fillId="2" borderId="12" xfId="1" applyFont="1" applyFill="1" applyBorder="1"/>
    <xf numFmtId="2" fontId="13" fillId="2" borderId="12" xfId="1" applyNumberFormat="1" applyFont="1" applyFill="1" applyBorder="1"/>
    <xf numFmtId="0" fontId="13" fillId="2" borderId="7" xfId="1" applyFont="1" applyFill="1" applyBorder="1"/>
    <xf numFmtId="0" fontId="1" fillId="2" borderId="0" xfId="1" applyFont="1" applyFill="1" applyBorder="1"/>
    <xf numFmtId="0" fontId="1" fillId="2" borderId="0" xfId="1" applyFont="1" applyFill="1" applyBorder="1" applyAlignment="1"/>
    <xf numFmtId="164" fontId="1" fillId="0" borderId="12" xfId="1" applyNumberFormat="1" applyBorder="1"/>
    <xf numFmtId="0" fontId="1" fillId="0" borderId="12" xfId="1" applyBorder="1"/>
    <xf numFmtId="164" fontId="1" fillId="6" borderId="45" xfId="1" applyNumberFormat="1" applyFont="1" applyFill="1" applyBorder="1"/>
    <xf numFmtId="164" fontId="1" fillId="6" borderId="37" xfId="1" applyNumberFormat="1" applyFont="1" applyFill="1" applyBorder="1"/>
    <xf numFmtId="164" fontId="1" fillId="6" borderId="34" xfId="1" applyNumberFormat="1" applyFont="1" applyFill="1" applyBorder="1"/>
    <xf numFmtId="0" fontId="11" fillId="2" borderId="44" xfId="1" applyFont="1" applyFill="1" applyBorder="1" applyAlignment="1"/>
    <xf numFmtId="164" fontId="1" fillId="2" borderId="12" xfId="1" applyNumberFormat="1" applyFont="1" applyFill="1" applyBorder="1"/>
    <xf numFmtId="0" fontId="11" fillId="2" borderId="34" xfId="1" applyFont="1" applyFill="1" applyBorder="1" applyAlignment="1">
      <alignment horizontal="right"/>
    </xf>
    <xf numFmtId="0" fontId="13" fillId="2" borderId="12" xfId="1" applyFont="1" applyFill="1" applyBorder="1" applyAlignment="1">
      <alignment horizontal="right"/>
    </xf>
    <xf numFmtId="0" fontId="1" fillId="2" borderId="0" xfId="1" applyFont="1" applyFill="1"/>
    <xf numFmtId="0" fontId="5" fillId="2" borderId="0" xfId="1" applyFont="1" applyFill="1"/>
    <xf numFmtId="0" fontId="11" fillId="2" borderId="7" xfId="1" applyFont="1" applyFill="1" applyBorder="1" applyAlignment="1">
      <alignment horizontal="right"/>
    </xf>
    <xf numFmtId="0" fontId="11" fillId="2" borderId="7" xfId="1" applyFont="1" applyFill="1" applyBorder="1"/>
    <xf numFmtId="0" fontId="1" fillId="2" borderId="7" xfId="1" applyFont="1" applyFill="1" applyBorder="1" applyAlignment="1"/>
    <xf numFmtId="0" fontId="11" fillId="2" borderId="7" xfId="1" applyFont="1" applyFill="1" applyBorder="1" applyAlignment="1">
      <alignment horizontal="left"/>
    </xf>
    <xf numFmtId="0" fontId="1" fillId="2" borderId="7" xfId="1" applyFont="1" applyFill="1" applyBorder="1" applyAlignment="1">
      <alignment horizontal="right"/>
    </xf>
    <xf numFmtId="0" fontId="13" fillId="2" borderId="45" xfId="1" applyFont="1" applyFill="1" applyBorder="1"/>
    <xf numFmtId="0" fontId="13" fillId="2" borderId="45" xfId="1" applyFont="1" applyFill="1" applyBorder="1" applyAlignment="1">
      <alignment horizontal="right"/>
    </xf>
    <xf numFmtId="0" fontId="11" fillId="2" borderId="12" xfId="1" applyFont="1" applyFill="1" applyBorder="1"/>
    <xf numFmtId="0" fontId="11" fillId="2" borderId="37" xfId="1" applyFont="1" applyFill="1" applyBorder="1"/>
    <xf numFmtId="0" fontId="13" fillId="2" borderId="0" xfId="1" applyFont="1" applyFill="1" applyBorder="1"/>
    <xf numFmtId="0" fontId="1" fillId="2" borderId="34" xfId="1" applyFont="1" applyFill="1" applyBorder="1" applyAlignment="1"/>
    <xf numFmtId="0" fontId="1" fillId="0" borderId="0" xfId="1" applyFill="1"/>
    <xf numFmtId="0" fontId="7" fillId="0" borderId="0" xfId="1" applyFont="1" applyFill="1"/>
    <xf numFmtId="0" fontId="8" fillId="0" borderId="0" xfId="1" applyFont="1" applyFill="1" applyBorder="1" applyAlignment="1">
      <alignment horizontal="center"/>
    </xf>
    <xf numFmtId="0" fontId="7" fillId="0" borderId="2" xfId="1" applyFont="1" applyFill="1" applyBorder="1" applyAlignment="1">
      <alignment horizontal="center"/>
    </xf>
    <xf numFmtId="0" fontId="7" fillId="0" borderId="6" xfId="1" applyFont="1" applyFill="1" applyBorder="1" applyAlignment="1">
      <alignment horizontal="center"/>
    </xf>
    <xf numFmtId="0" fontId="7" fillId="0" borderId="7" xfId="1" applyFont="1" applyBorder="1"/>
    <xf numFmtId="0" fontId="8" fillId="0" borderId="5" xfId="1" applyFont="1" applyFill="1" applyBorder="1" applyAlignment="1">
      <alignment horizontal="center"/>
    </xf>
    <xf numFmtId="2" fontId="8" fillId="0" borderId="6" xfId="1" applyNumberFormat="1" applyFont="1" applyFill="1" applyBorder="1" applyAlignment="1">
      <alignment horizontal="center"/>
    </xf>
    <xf numFmtId="0" fontId="7" fillId="0" borderId="5" xfId="1" applyFont="1" applyFill="1" applyBorder="1" applyAlignment="1">
      <alignment horizontal="center"/>
    </xf>
    <xf numFmtId="0" fontId="7" fillId="0" borderId="29" xfId="1" applyFont="1" applyFill="1" applyBorder="1" applyAlignment="1">
      <alignment horizontal="center"/>
    </xf>
    <xf numFmtId="164" fontId="7" fillId="0" borderId="7" xfId="1" applyNumberFormat="1" applyFont="1" applyBorder="1"/>
    <xf numFmtId="2" fontId="7" fillId="0" borderId="7" xfId="1" applyNumberFormat="1" applyFont="1" applyBorder="1"/>
    <xf numFmtId="0" fontId="7" fillId="0" borderId="25" xfId="1" applyFont="1" applyBorder="1"/>
    <xf numFmtId="164" fontId="7" fillId="0" borderId="4" xfId="1" applyNumberFormat="1" applyFont="1" applyFill="1" applyBorder="1"/>
    <xf numFmtId="2" fontId="7" fillId="0" borderId="4" xfId="1" applyNumberFormat="1" applyFont="1" applyFill="1" applyBorder="1" applyAlignment="1">
      <alignment horizontal="right"/>
    </xf>
    <xf numFmtId="164" fontId="7" fillId="0" borderId="2" xfId="1" applyNumberFormat="1" applyFont="1" applyFill="1" applyBorder="1"/>
    <xf numFmtId="2" fontId="7" fillId="0" borderId="2" xfId="1" applyNumberFormat="1" applyFont="1" applyFill="1" applyBorder="1"/>
    <xf numFmtId="0" fontId="7" fillId="0" borderId="6" xfId="1" applyFont="1" applyFill="1" applyBorder="1"/>
    <xf numFmtId="0" fontId="7" fillId="0" borderId="29" xfId="1" applyFont="1" applyFill="1" applyBorder="1"/>
    <xf numFmtId="2" fontId="7" fillId="0" borderId="6" xfId="1" applyNumberFormat="1" applyFont="1" applyFill="1" applyBorder="1"/>
    <xf numFmtId="2" fontId="7" fillId="0" borderId="7" xfId="1" applyNumberFormat="1" applyFont="1" applyFill="1" applyBorder="1"/>
    <xf numFmtId="0" fontId="7" fillId="0" borderId="7" xfId="1" applyFont="1" applyFill="1" applyBorder="1"/>
    <xf numFmtId="10" fontId="7" fillId="0" borderId="7" xfId="1" applyNumberFormat="1" applyFont="1" applyFill="1" applyBorder="1" applyAlignment="1">
      <alignment horizontal="left"/>
    </xf>
    <xf numFmtId="2" fontId="7" fillId="0" borderId="7" xfId="1" applyNumberFormat="1" applyFont="1" applyFill="1" applyBorder="1" applyAlignment="1">
      <alignment horizontal="right"/>
    </xf>
    <xf numFmtId="0" fontId="7" fillId="0" borderId="21" xfId="1" applyFont="1" applyFill="1" applyBorder="1"/>
    <xf numFmtId="4" fontId="7" fillId="0" borderId="6" xfId="1" applyNumberFormat="1" applyFont="1" applyFill="1" applyBorder="1" applyAlignment="1">
      <alignment horizontal="center"/>
    </xf>
    <xf numFmtId="2" fontId="7" fillId="0" borderId="2" xfId="1" applyNumberFormat="1" applyFont="1" applyFill="1" applyBorder="1" applyAlignment="1">
      <alignment horizontal="right"/>
    </xf>
    <xf numFmtId="10" fontId="7" fillId="0" borderId="25" xfId="1" applyNumberFormat="1" applyFont="1" applyBorder="1" applyAlignment="1">
      <alignment horizontal="left"/>
    </xf>
    <xf numFmtId="2" fontId="7" fillId="0" borderId="2" xfId="1" applyNumberFormat="1" applyFont="1" applyFill="1" applyBorder="1" applyAlignment="1">
      <alignment horizontal="left"/>
    </xf>
    <xf numFmtId="164" fontId="7" fillId="0" borderId="2" xfId="1" applyNumberFormat="1" applyFont="1" applyFill="1" applyBorder="1" applyAlignment="1">
      <alignment horizontal="right"/>
    </xf>
    <xf numFmtId="10" fontId="7" fillId="0" borderId="6" xfId="1" applyNumberFormat="1" applyFont="1" applyFill="1" applyBorder="1" applyAlignment="1">
      <alignment horizontal="left"/>
    </xf>
    <xf numFmtId="4" fontId="7" fillId="0" borderId="2" xfId="1" applyNumberFormat="1" applyFont="1" applyFill="1" applyBorder="1"/>
    <xf numFmtId="164" fontId="7" fillId="0" borderId="5" xfId="1" applyNumberFormat="1" applyFont="1" applyFill="1" applyBorder="1" applyAlignment="1">
      <alignment horizontal="right"/>
    </xf>
    <xf numFmtId="2" fontId="7" fillId="0" borderId="5" xfId="1" applyNumberFormat="1" applyFont="1" applyFill="1" applyBorder="1" applyAlignment="1">
      <alignment horizontal="right"/>
    </xf>
    <xf numFmtId="0" fontId="7" fillId="0" borderId="34" xfId="1" applyFont="1" applyBorder="1"/>
    <xf numFmtId="2" fontId="7" fillId="0" borderId="0" xfId="1" applyNumberFormat="1" applyFont="1" applyFill="1"/>
    <xf numFmtId="164" fontId="7" fillId="0" borderId="2" xfId="1" applyNumberFormat="1" applyFont="1" applyFill="1" applyBorder="1" applyAlignment="1">
      <alignment horizontal="left"/>
    </xf>
    <xf numFmtId="0" fontId="7" fillId="0" borderId="2" xfId="1" applyFont="1" applyFill="1" applyBorder="1" applyAlignment="1">
      <alignment horizontal="right"/>
    </xf>
    <xf numFmtId="0" fontId="7" fillId="0" borderId="0" xfId="1" applyFont="1" applyFill="1" applyAlignment="1">
      <alignment horizontal="right"/>
    </xf>
    <xf numFmtId="2" fontId="7" fillId="0" borderId="0" xfId="1" applyNumberFormat="1" applyFont="1" applyFill="1" applyAlignment="1">
      <alignment horizontal="left"/>
    </xf>
    <xf numFmtId="0" fontId="7" fillId="0" borderId="0" xfId="1" applyFont="1" applyAlignment="1">
      <alignment horizontal="right"/>
    </xf>
    <xf numFmtId="2" fontId="7" fillId="0" borderId="0" xfId="1" applyNumberFormat="1" applyFont="1" applyAlignment="1">
      <alignment horizontal="left"/>
    </xf>
    <xf numFmtId="2" fontId="7" fillId="0" borderId="29" xfId="1" applyNumberFormat="1" applyFont="1" applyFill="1" applyBorder="1" applyAlignment="1">
      <alignment horizontal="right"/>
    </xf>
    <xf numFmtId="164" fontId="7" fillId="0" borderId="7" xfId="1" applyNumberFormat="1" applyFont="1" applyFill="1" applyBorder="1" applyAlignment="1">
      <alignment horizontal="right"/>
    </xf>
    <xf numFmtId="0" fontId="8" fillId="0" borderId="7" xfId="1" applyFont="1" applyFill="1" applyBorder="1" applyAlignment="1">
      <alignment horizontal="center"/>
    </xf>
    <xf numFmtId="2" fontId="8" fillId="0" borderId="7" xfId="1" applyNumberFormat="1" applyFont="1" applyFill="1" applyBorder="1"/>
    <xf numFmtId="4" fontId="8" fillId="0" borderId="7" xfId="1" applyNumberFormat="1" applyFont="1" applyFill="1" applyBorder="1" applyAlignment="1">
      <alignment horizontal="right"/>
    </xf>
    <xf numFmtId="0" fontId="8" fillId="0" borderId="7" xfId="1" applyFont="1" applyFill="1" applyBorder="1"/>
    <xf numFmtId="0" fontId="8" fillId="0" borderId="7" xfId="1" applyFont="1" applyBorder="1"/>
    <xf numFmtId="0" fontId="8" fillId="0" borderId="4" xfId="1" applyFont="1" applyFill="1" applyBorder="1" applyAlignment="1">
      <alignment horizontal="center"/>
    </xf>
    <xf numFmtId="2" fontId="8" fillId="0" borderId="4" xfId="1" applyNumberFormat="1" applyFont="1" applyFill="1" applyBorder="1"/>
    <xf numFmtId="4" fontId="8" fillId="0" borderId="30" xfId="1" applyNumberFormat="1" applyFont="1" applyFill="1" applyBorder="1"/>
    <xf numFmtId="0" fontId="8" fillId="0" borderId="21" xfId="1" applyFont="1" applyFill="1" applyBorder="1"/>
    <xf numFmtId="0" fontId="8" fillId="0" borderId="10" xfId="1" applyFont="1" applyFill="1" applyBorder="1" applyAlignment="1">
      <alignment horizontal="center"/>
    </xf>
    <xf numFmtId="0" fontId="8" fillId="0" borderId="6" xfId="1" applyFont="1" applyFill="1" applyBorder="1"/>
    <xf numFmtId="2" fontId="7" fillId="0" borderId="0" xfId="1" applyNumberFormat="1" applyFont="1"/>
    <xf numFmtId="0" fontId="8" fillId="0" borderId="2" xfId="1" applyFont="1" applyFill="1" applyBorder="1"/>
    <xf numFmtId="2" fontId="7" fillId="0" borderId="2" xfId="1" applyNumberFormat="1" applyFont="1" applyFill="1" applyBorder="1" applyAlignment="1">
      <alignment horizontal="center"/>
    </xf>
    <xf numFmtId="0" fontId="7" fillId="0" borderId="0" xfId="1" applyNumberFormat="1" applyFont="1" applyFill="1"/>
    <xf numFmtId="4" fontId="7" fillId="0" borderId="2" xfId="1" applyNumberFormat="1" applyFont="1" applyFill="1" applyBorder="1" applyAlignment="1"/>
    <xf numFmtId="2" fontId="7" fillId="0" borderId="2" xfId="1" applyNumberFormat="1" applyFont="1" applyFill="1" applyBorder="1" applyAlignment="1"/>
    <xf numFmtId="4" fontId="7" fillId="0" borderId="4" xfId="1" applyNumberFormat="1" applyFont="1" applyFill="1" applyBorder="1" applyAlignment="1"/>
    <xf numFmtId="2" fontId="7" fillId="0" borderId="4" xfId="1" applyNumberFormat="1" applyFont="1" applyFill="1" applyBorder="1" applyAlignment="1"/>
    <xf numFmtId="10" fontId="7" fillId="0" borderId="7" xfId="1" applyNumberFormat="1" applyFont="1" applyBorder="1" applyAlignment="1">
      <alignment horizontal="left"/>
    </xf>
    <xf numFmtId="0" fontId="7" fillId="0" borderId="0" xfId="1" applyFont="1" applyBorder="1" applyAlignment="1">
      <alignment horizontal="right"/>
    </xf>
    <xf numFmtId="4" fontId="8" fillId="0" borderId="21" xfId="1" applyNumberFormat="1" applyFont="1" applyFill="1" applyBorder="1" applyAlignment="1">
      <alignment horizontal="right"/>
    </xf>
    <xf numFmtId="0" fontId="8" fillId="0" borderId="12" xfId="1" applyFont="1" applyFill="1" applyBorder="1"/>
    <xf numFmtId="0" fontId="8" fillId="0" borderId="12" xfId="1" applyFont="1" applyBorder="1"/>
    <xf numFmtId="4" fontId="8" fillId="0" borderId="10" xfId="1" applyNumberFormat="1" applyFont="1" applyFill="1" applyBorder="1"/>
    <xf numFmtId="0" fontId="7" fillId="0" borderId="12" xfId="1" applyFont="1" applyBorder="1"/>
    <xf numFmtId="0" fontId="1" fillId="0" borderId="0" xfId="1" applyFont="1"/>
    <xf numFmtId="0" fontId="1" fillId="0" borderId="0" xfId="1" applyFont="1" applyBorder="1" applyAlignment="1">
      <alignment horizontal="center"/>
    </xf>
    <xf numFmtId="0" fontId="1" fillId="0" borderId="13" xfId="1" applyFont="1" applyBorder="1" applyAlignment="1">
      <alignment horizontal="center"/>
    </xf>
    <xf numFmtId="0" fontId="1" fillId="0" borderId="4" xfId="1" applyFont="1" applyFill="1" applyBorder="1" applyAlignment="1">
      <alignment horizontal="center"/>
    </xf>
    <xf numFmtId="0" fontId="1" fillId="0" borderId="4" xfId="1" applyFont="1" applyBorder="1" applyAlignment="1">
      <alignment horizontal="center"/>
    </xf>
    <xf numFmtId="0" fontId="1" fillId="0" borderId="11" xfId="1" applyFont="1" applyBorder="1" applyAlignment="1">
      <alignment horizontal="center"/>
    </xf>
    <xf numFmtId="0" fontId="1" fillId="0" borderId="21" xfId="1" applyFont="1" applyBorder="1" applyAlignment="1">
      <alignment horizontal="center"/>
    </xf>
    <xf numFmtId="0" fontId="1" fillId="0" borderId="12" xfId="1" applyFont="1" applyBorder="1" applyAlignment="1">
      <alignment horizontal="center"/>
    </xf>
    <xf numFmtId="0" fontId="1" fillId="0" borderId="12" xfId="1" applyFont="1" applyBorder="1"/>
    <xf numFmtId="0" fontId="1" fillId="0" borderId="30" xfId="1" applyFont="1" applyBorder="1" applyAlignment="1">
      <alignment horizontal="center"/>
    </xf>
    <xf numFmtId="0" fontId="1" fillId="0" borderId="2" xfId="1" applyFont="1" applyBorder="1" applyAlignment="1">
      <alignment horizontal="right"/>
    </xf>
    <xf numFmtId="0" fontId="1" fillId="0" borderId="21" xfId="1" applyFont="1" applyFill="1" applyBorder="1" applyAlignment="1">
      <alignment horizontal="center"/>
    </xf>
    <xf numFmtId="0" fontId="1" fillId="0" borderId="4" xfId="1" applyFont="1" applyFill="1" applyBorder="1"/>
    <xf numFmtId="0" fontId="1" fillId="0" borderId="11" xfId="1" applyFont="1" applyBorder="1"/>
    <xf numFmtId="0" fontId="1" fillId="0" borderId="11" xfId="1" applyFont="1" applyFill="1" applyBorder="1"/>
    <xf numFmtId="0" fontId="1" fillId="0" borderId="6" xfId="1" applyFont="1" applyBorder="1"/>
    <xf numFmtId="0" fontId="1" fillId="0" borderId="4" xfId="1" applyFont="1" applyBorder="1"/>
    <xf numFmtId="0" fontId="1" fillId="0" borderId="10" xfId="1" applyFont="1" applyBorder="1"/>
    <xf numFmtId="4" fontId="1" fillId="0" borderId="2" xfId="1" applyNumberFormat="1" applyFont="1" applyBorder="1"/>
    <xf numFmtId="0" fontId="1" fillId="0" borderId="2" xfId="1" applyFont="1" applyFill="1" applyBorder="1"/>
    <xf numFmtId="0" fontId="1" fillId="0" borderId="5" xfId="1" applyFont="1" applyFill="1" applyBorder="1"/>
    <xf numFmtId="0" fontId="1" fillId="0" borderId="5" xfId="1" applyFont="1" applyBorder="1"/>
    <xf numFmtId="0" fontId="1" fillId="0" borderId="3" xfId="1" applyFont="1" applyBorder="1"/>
    <xf numFmtId="0" fontId="13" fillId="0" borderId="2" xfId="1" applyFont="1" applyFill="1" applyBorder="1" applyAlignment="1">
      <alignment horizontal="center"/>
    </xf>
    <xf numFmtId="0" fontId="1" fillId="0" borderId="61" xfId="1" applyFont="1" applyBorder="1"/>
    <xf numFmtId="0" fontId="1" fillId="0" borderId="7" xfId="1" applyFont="1" applyBorder="1"/>
    <xf numFmtId="0" fontId="1" fillId="0" borderId="57" xfId="1" applyFont="1" applyBorder="1"/>
    <xf numFmtId="0" fontId="1" fillId="4" borderId="62" xfId="1" applyFont="1" applyFill="1" applyBorder="1"/>
    <xf numFmtId="165" fontId="1" fillId="0" borderId="16" xfId="1" applyNumberFormat="1" applyFont="1" applyBorder="1"/>
    <xf numFmtId="0" fontId="1" fillId="4" borderId="29" xfId="1" applyFont="1" applyFill="1" applyBorder="1"/>
    <xf numFmtId="0" fontId="1" fillId="4" borderId="0" xfId="1" applyFont="1" applyFill="1"/>
    <xf numFmtId="0" fontId="13" fillId="0" borderId="0" xfId="1" applyFont="1" applyAlignment="1">
      <alignment horizontal="center"/>
    </xf>
    <xf numFmtId="165" fontId="1" fillId="0" borderId="16" xfId="1" applyNumberFormat="1" applyFont="1" applyFill="1" applyBorder="1"/>
    <xf numFmtId="0" fontId="1" fillId="0" borderId="0" xfId="1" applyFont="1" applyBorder="1"/>
    <xf numFmtId="0" fontId="4" fillId="0" borderId="2" xfId="1" applyFont="1" applyBorder="1"/>
    <xf numFmtId="0" fontId="4" fillId="0" borderId="12" xfId="1" applyFont="1" applyBorder="1"/>
    <xf numFmtId="0" fontId="4" fillId="0" borderId="6" xfId="1" applyFont="1" applyBorder="1"/>
    <xf numFmtId="0" fontId="4" fillId="0" borderId="4" xfId="1" applyFont="1" applyBorder="1"/>
    <xf numFmtId="0" fontId="4" fillId="0" borderId="2" xfId="1" applyFont="1" applyFill="1" applyBorder="1"/>
    <xf numFmtId="0" fontId="4" fillId="0" borderId="5" xfId="1" applyFont="1" applyBorder="1"/>
    <xf numFmtId="0" fontId="4" fillId="0" borderId="7" xfId="1" applyFont="1" applyBorder="1"/>
    <xf numFmtId="0" fontId="4" fillId="0" borderId="0" xfId="1" applyFont="1" applyBorder="1"/>
    <xf numFmtId="0" fontId="11" fillId="2" borderId="40" xfId="1" applyFont="1" applyFill="1" applyBorder="1" applyAlignment="1">
      <alignment horizontal="left"/>
    </xf>
    <xf numFmtId="0" fontId="11" fillId="2" borderId="7" xfId="1" applyFont="1" applyFill="1" applyBorder="1" applyAlignment="1">
      <alignment horizontal="right"/>
    </xf>
    <xf numFmtId="0" fontId="11" fillId="2" borderId="39" xfId="1" applyFont="1" applyFill="1" applyBorder="1" applyAlignment="1">
      <alignment horizontal="right"/>
    </xf>
    <xf numFmtId="0" fontId="11" fillId="2" borderId="40" xfId="1" applyFont="1" applyFill="1" applyBorder="1" applyAlignment="1">
      <alignment horizontal="right"/>
    </xf>
    <xf numFmtId="0" fontId="16" fillId="0" borderId="2" xfId="1" applyFont="1" applyBorder="1"/>
    <xf numFmtId="0" fontId="16" fillId="0" borderId="7" xfId="1" applyFont="1" applyBorder="1"/>
    <xf numFmtId="0" fontId="16" fillId="0" borderId="2" xfId="1" applyFont="1" applyFill="1" applyBorder="1"/>
    <xf numFmtId="0" fontId="16" fillId="0" borderId="2" xfId="1" applyFont="1" applyBorder="1" applyAlignment="1"/>
    <xf numFmtId="0" fontId="16" fillId="0" borderId="5" xfId="1" applyFont="1" applyBorder="1"/>
    <xf numFmtId="0" fontId="16" fillId="0" borderId="10" xfId="1" applyFont="1" applyBorder="1"/>
    <xf numFmtId="0" fontId="4" fillId="0" borderId="7" xfId="1" applyFont="1" applyFill="1" applyBorder="1"/>
    <xf numFmtId="0" fontId="16" fillId="0" borderId="7" xfId="1" applyFont="1" applyFill="1" applyBorder="1"/>
    <xf numFmtId="0" fontId="4" fillId="0" borderId="7" xfId="1" applyFont="1" applyBorder="1" applyAlignment="1">
      <alignment horizontal="left"/>
    </xf>
    <xf numFmtId="0" fontId="16" fillId="0" borderId="5" xfId="1" applyFont="1" applyFill="1" applyBorder="1"/>
    <xf numFmtId="0" fontId="16" fillId="0" borderId="34" xfId="1" applyFont="1" applyBorder="1"/>
    <xf numFmtId="0" fontId="4" fillId="0" borderId="34" xfId="1" applyFont="1" applyBorder="1" applyAlignment="1">
      <alignment horizontal="left"/>
    </xf>
    <xf numFmtId="0" fontId="16" fillId="0" borderId="40" xfId="1" applyFont="1" applyBorder="1"/>
    <xf numFmtId="0" fontId="4" fillId="0" borderId="40" xfId="1" applyFont="1" applyBorder="1" applyAlignment="1">
      <alignment horizontal="left"/>
    </xf>
    <xf numFmtId="0" fontId="4" fillId="0" borderId="6" xfId="1" applyFont="1" applyFill="1" applyBorder="1"/>
    <xf numFmtId="0" fontId="16" fillId="0" borderId="4" xfId="1" applyFont="1" applyBorder="1"/>
    <xf numFmtId="0" fontId="16" fillId="0" borderId="4" xfId="1" applyFont="1" applyFill="1" applyBorder="1"/>
    <xf numFmtId="0" fontId="16" fillId="0" borderId="12" xfId="1" applyFont="1" applyBorder="1"/>
    <xf numFmtId="0" fontId="16" fillId="0" borderId="21" xfId="1" applyFont="1" applyBorder="1"/>
    <xf numFmtId="0" fontId="4" fillId="0" borderId="25" xfId="1" applyFont="1" applyBorder="1" applyAlignment="1">
      <alignment horizontal="left"/>
    </xf>
    <xf numFmtId="0" fontId="4" fillId="2" borderId="7" xfId="1" applyFont="1" applyFill="1" applyBorder="1"/>
    <xf numFmtId="0" fontId="4" fillId="0" borderId="7" xfId="1" applyFont="1" applyBorder="1" applyAlignment="1"/>
    <xf numFmtId="0" fontId="4" fillId="0" borderId="21" xfId="1" applyFont="1" applyBorder="1" applyAlignment="1">
      <alignment horizontal="left"/>
    </xf>
    <xf numFmtId="0" fontId="4" fillId="0" borderId="6" xfId="1" applyFont="1" applyBorder="1" applyAlignment="1">
      <alignment horizontal="center"/>
    </xf>
    <xf numFmtId="0" fontId="4" fillId="0" borderId="29" xfId="1" applyFont="1" applyBorder="1" applyAlignment="1">
      <alignment horizontal="left"/>
    </xf>
    <xf numFmtId="0" fontId="4" fillId="0" borderId="25" xfId="1" applyFont="1" applyFill="1" applyBorder="1" applyAlignment="1">
      <alignment horizontal="left"/>
    </xf>
    <xf numFmtId="0" fontId="4" fillId="0" borderId="25" xfId="1" applyFont="1" applyBorder="1"/>
    <xf numFmtId="0" fontId="4" fillId="0" borderId="19" xfId="1" applyFont="1" applyBorder="1" applyAlignment="1"/>
    <xf numFmtId="0" fontId="4" fillId="0" borderId="0" xfId="1" applyFont="1" applyBorder="1" applyAlignment="1"/>
    <xf numFmtId="0" fontId="4" fillId="2" borderId="2" xfId="1" applyFont="1" applyFill="1" applyBorder="1"/>
    <xf numFmtId="0" fontId="16" fillId="2" borderId="2" xfId="1" applyFont="1" applyFill="1" applyBorder="1"/>
    <xf numFmtId="0" fontId="16" fillId="2" borderId="7" xfId="1" applyFont="1" applyFill="1" applyBorder="1"/>
    <xf numFmtId="0" fontId="4" fillId="0" borderId="7" xfId="1" applyFont="1" applyBorder="1" applyAlignment="1">
      <alignment horizontal="center"/>
    </xf>
    <xf numFmtId="0" fontId="4" fillId="0" borderId="65" xfId="1" applyFont="1" applyBorder="1" applyAlignment="1">
      <alignment horizontal="left"/>
    </xf>
    <xf numFmtId="0" fontId="4" fillId="2" borderId="25" xfId="1" applyFont="1" applyFill="1" applyBorder="1" applyAlignment="1">
      <alignment horizontal="left"/>
    </xf>
    <xf numFmtId="0" fontId="1" fillId="2" borderId="40" xfId="1" applyFill="1" applyBorder="1"/>
    <xf numFmtId="0" fontId="1" fillId="6" borderId="40" xfId="1" applyFill="1" applyBorder="1"/>
    <xf numFmtId="164" fontId="1" fillId="6" borderId="40" xfId="1" applyNumberFormat="1" applyFont="1" applyFill="1" applyBorder="1"/>
    <xf numFmtId="0" fontId="1" fillId="6" borderId="40" xfId="1" applyFont="1" applyFill="1" applyBorder="1"/>
    <xf numFmtId="0" fontId="11" fillId="2" borderId="34" xfId="1" applyFont="1" applyFill="1" applyBorder="1" applyAlignment="1">
      <alignment horizontal="right"/>
    </xf>
    <xf numFmtId="10" fontId="7" fillId="0" borderId="21" xfId="1" applyNumberFormat="1" applyFont="1" applyFill="1" applyBorder="1" applyAlignment="1">
      <alignment horizontal="left"/>
    </xf>
    <xf numFmtId="0" fontId="7" fillId="0" borderId="13" xfId="1" applyFont="1" applyBorder="1" applyAlignment="1">
      <alignment horizontal="center"/>
    </xf>
    <xf numFmtId="4" fontId="1" fillId="0" borderId="60" xfId="1" applyNumberFormat="1" applyFont="1" applyBorder="1"/>
    <xf numFmtId="0" fontId="4" fillId="0" borderId="0" xfId="1" applyFont="1" applyBorder="1" applyAlignment="1">
      <alignment horizontal="left"/>
    </xf>
    <xf numFmtId="0" fontId="16" fillId="0" borderId="11" xfId="1" applyFont="1" applyBorder="1"/>
    <xf numFmtId="0" fontId="5" fillId="4" borderId="0" xfId="1" applyNumberFormat="1" applyFont="1" applyFill="1"/>
    <xf numFmtId="0" fontId="5" fillId="0" borderId="16" xfId="1" applyNumberFormat="1" applyFont="1" applyBorder="1"/>
    <xf numFmtId="2" fontId="7" fillId="0" borderId="34" xfId="1" applyNumberFormat="1" applyFont="1" applyFill="1" applyBorder="1" applyAlignment="1">
      <alignment horizontal="right"/>
    </xf>
    <xf numFmtId="0" fontId="7" fillId="0" borderId="34" xfId="1" applyFont="1" applyFill="1" applyBorder="1"/>
    <xf numFmtId="0" fontId="18" fillId="0" borderId="7" xfId="0" applyFont="1" applyBorder="1"/>
    <xf numFmtId="0" fontId="19" fillId="0" borderId="5" xfId="1" applyFont="1" applyBorder="1"/>
    <xf numFmtId="0" fontId="19" fillId="0" borderId="2" xfId="1" applyFont="1" applyBorder="1"/>
    <xf numFmtId="0" fontId="20" fillId="0" borderId="7" xfId="0" applyFont="1" applyBorder="1"/>
    <xf numFmtId="0" fontId="21" fillId="0" borderId="7" xfId="0" applyFont="1" applyBorder="1"/>
    <xf numFmtId="0" fontId="19" fillId="0" borderId="7" xfId="1" applyFont="1" applyBorder="1"/>
    <xf numFmtId="0" fontId="19" fillId="0" borderId="10" xfId="1" applyFont="1" applyBorder="1"/>
    <xf numFmtId="0" fontId="19" fillId="0" borderId="34" xfId="1" applyFont="1" applyBorder="1"/>
    <xf numFmtId="0" fontId="19" fillId="0" borderId="8" xfId="1" applyFont="1" applyBorder="1"/>
    <xf numFmtId="0" fontId="20" fillId="0" borderId="34" xfId="0" applyFont="1" applyBorder="1"/>
    <xf numFmtId="0" fontId="1" fillId="0" borderId="12" xfId="1" applyFont="1" applyFill="1" applyBorder="1"/>
    <xf numFmtId="4" fontId="7" fillId="2" borderId="5" xfId="1" applyNumberFormat="1" applyFont="1" applyFill="1" applyBorder="1" applyAlignment="1"/>
    <xf numFmtId="2" fontId="7" fillId="2" borderId="5" xfId="1" applyNumberFormat="1" applyFont="1" applyFill="1" applyBorder="1" applyAlignment="1"/>
    <xf numFmtId="0" fontId="7" fillId="2" borderId="29" xfId="1" applyFont="1" applyFill="1" applyBorder="1"/>
    <xf numFmtId="164" fontId="7" fillId="0" borderId="11" xfId="1" applyNumberFormat="1" applyFont="1" applyFill="1" applyBorder="1" applyAlignment="1">
      <alignment horizontal="right"/>
    </xf>
    <xf numFmtId="4" fontId="7" fillId="0" borderId="11" xfId="1" applyNumberFormat="1" applyFont="1" applyFill="1" applyBorder="1" applyAlignment="1"/>
    <xf numFmtId="2" fontId="7" fillId="0" borderId="11" xfId="1" applyNumberFormat="1" applyFont="1" applyFill="1" applyBorder="1" applyAlignment="1"/>
    <xf numFmtId="0" fontId="7" fillId="0" borderId="19" xfId="1" applyFont="1" applyFill="1" applyBorder="1"/>
    <xf numFmtId="0" fontId="7" fillId="0" borderId="0" xfId="1" applyNumberFormat="1" applyFont="1"/>
    <xf numFmtId="2" fontId="13" fillId="2" borderId="7" xfId="1" applyNumberFormat="1" applyFont="1" applyFill="1" applyBorder="1"/>
    <xf numFmtId="0" fontId="11" fillId="2" borderId="7" xfId="1" applyFont="1" applyFill="1" applyBorder="1" applyAlignment="1">
      <alignment horizontal="right"/>
    </xf>
    <xf numFmtId="10" fontId="7" fillId="0" borderId="7" xfId="1" applyNumberFormat="1" applyFont="1" applyBorder="1"/>
    <xf numFmtId="0" fontId="11" fillId="2" borderId="36" xfId="1" applyFont="1" applyFill="1" applyBorder="1" applyAlignment="1">
      <alignment vertical="center"/>
    </xf>
    <xf numFmtId="164" fontId="1" fillId="2" borderId="36" xfId="1" applyNumberFormat="1" applyFont="1" applyFill="1" applyBorder="1"/>
    <xf numFmtId="0" fontId="1" fillId="6" borderId="36" xfId="1" applyFont="1" applyFill="1" applyBorder="1"/>
    <xf numFmtId="164" fontId="1" fillId="6" borderId="36" xfId="1" applyNumberFormat="1" applyFont="1" applyFill="1" applyBorder="1"/>
    <xf numFmtId="4" fontId="5" fillId="0" borderId="4" xfId="1" applyNumberFormat="1" applyFont="1" applyBorder="1"/>
    <xf numFmtId="4" fontId="5" fillId="0" borderId="2" xfId="1" applyNumberFormat="1" applyFont="1" applyBorder="1"/>
    <xf numFmtId="2" fontId="7" fillId="0" borderId="0" xfId="1" applyNumberFormat="1" applyFont="1" applyFill="1" applyBorder="1" applyAlignment="1">
      <alignment horizontal="right"/>
    </xf>
    <xf numFmtId="2" fontId="1" fillId="0" borderId="0" xfId="1" applyNumberFormat="1"/>
    <xf numFmtId="4" fontId="5" fillId="0" borderId="16" xfId="1" applyNumberFormat="1" applyFont="1" applyFill="1" applyBorder="1"/>
    <xf numFmtId="164" fontId="7" fillId="0" borderId="21" xfId="1" applyNumberFormat="1" applyFont="1" applyFill="1" applyBorder="1"/>
    <xf numFmtId="0" fontId="8" fillId="0" borderId="6" xfId="1" applyFont="1" applyFill="1" applyBorder="1" applyAlignment="1">
      <alignment horizontal="center"/>
    </xf>
    <xf numFmtId="2" fontId="8" fillId="0" borderId="11" xfId="1" applyNumberFormat="1" applyFont="1" applyFill="1" applyBorder="1"/>
    <xf numFmtId="4" fontId="8" fillId="0" borderId="7" xfId="1" applyNumberFormat="1" applyFont="1" applyFill="1" applyBorder="1" applyAlignment="1">
      <alignment horizontal="center"/>
    </xf>
    <xf numFmtId="2" fontId="8" fillId="0" borderId="5" xfId="1" applyNumberFormat="1" applyFont="1" applyFill="1" applyBorder="1"/>
    <xf numFmtId="0" fontId="7" fillId="0" borderId="0" xfId="1" applyFont="1" applyAlignment="1">
      <alignment horizontal="left"/>
    </xf>
    <xf numFmtId="0" fontId="22" fillId="2" borderId="34" xfId="1" applyFont="1" applyFill="1" applyBorder="1" applyAlignment="1"/>
    <xf numFmtId="0" fontId="23" fillId="2" borderId="34" xfId="1" applyFont="1" applyFill="1" applyBorder="1" applyAlignment="1"/>
    <xf numFmtId="164" fontId="23" fillId="2" borderId="34" xfId="1" applyNumberFormat="1" applyFont="1" applyFill="1" applyBorder="1"/>
    <xf numFmtId="0" fontId="23" fillId="2" borderId="34" xfId="1" applyFont="1" applyFill="1" applyBorder="1"/>
    <xf numFmtId="0" fontId="7" fillId="0" borderId="0" xfId="1" applyFont="1" applyAlignment="1">
      <alignment horizontal="center"/>
    </xf>
    <xf numFmtId="164" fontId="7" fillId="0" borderId="5" xfId="1" applyNumberFormat="1" applyFont="1" applyFill="1" applyBorder="1" applyAlignment="1">
      <alignment horizontal="left"/>
    </xf>
    <xf numFmtId="0" fontId="7" fillId="0" borderId="29" xfId="1" applyFont="1" applyFill="1" applyBorder="1" applyAlignment="1">
      <alignment horizontal="right"/>
    </xf>
    <xf numFmtId="0" fontId="11" fillId="0" borderId="0" xfId="1" applyFont="1"/>
    <xf numFmtId="4" fontId="13" fillId="2" borderId="50" xfId="1" applyNumberFormat="1" applyFont="1" applyFill="1" applyBorder="1"/>
    <xf numFmtId="4" fontId="13" fillId="2" borderId="41" xfId="1" applyNumberFormat="1" applyFont="1" applyFill="1" applyBorder="1"/>
    <xf numFmtId="4" fontId="13" fillId="2" borderId="42" xfId="1" applyNumberFormat="1" applyFont="1" applyFill="1" applyBorder="1"/>
    <xf numFmtId="4" fontId="13" fillId="2" borderId="46" xfId="1" applyNumberFormat="1" applyFont="1" applyFill="1" applyBorder="1"/>
    <xf numFmtId="4" fontId="12" fillId="2" borderId="42" xfId="3" applyNumberFormat="1" applyFont="1" applyFill="1" applyBorder="1"/>
    <xf numFmtId="4" fontId="12" fillId="0" borderId="38" xfId="3" applyNumberFormat="1" applyFont="1" applyFill="1" applyBorder="1"/>
    <xf numFmtId="4" fontId="13" fillId="2" borderId="47" xfId="1" applyNumberFormat="1" applyFont="1" applyFill="1" applyBorder="1"/>
    <xf numFmtId="4" fontId="11" fillId="2" borderId="38" xfId="1" applyNumberFormat="1" applyFont="1" applyFill="1" applyBorder="1"/>
    <xf numFmtId="4" fontId="11" fillId="2" borderId="41" xfId="1" applyNumberFormat="1" applyFont="1" applyFill="1" applyBorder="1"/>
    <xf numFmtId="4" fontId="11" fillId="2" borderId="46" xfId="1" applyNumberFormat="1" applyFont="1" applyFill="1" applyBorder="1"/>
    <xf numFmtId="4" fontId="11" fillId="2" borderId="42" xfId="1" applyNumberFormat="1" applyFont="1" applyFill="1" applyBorder="1"/>
    <xf numFmtId="4" fontId="13" fillId="0" borderId="50" xfId="1" applyNumberFormat="1" applyFont="1" applyFill="1" applyBorder="1"/>
    <xf numFmtId="4" fontId="11" fillId="2" borderId="68" xfId="1" applyNumberFormat="1" applyFont="1" applyFill="1" applyBorder="1"/>
    <xf numFmtId="4" fontId="11" fillId="2" borderId="7" xfId="1" applyNumberFormat="1" applyFont="1" applyFill="1" applyBorder="1"/>
    <xf numFmtId="4" fontId="22" fillId="2" borderId="34" xfId="1" applyNumberFormat="1" applyFont="1" applyFill="1" applyBorder="1"/>
    <xf numFmtId="4" fontId="13" fillId="2" borderId="45" xfId="1" applyNumberFormat="1" applyFont="1" applyFill="1" applyBorder="1"/>
    <xf numFmtId="4" fontId="11" fillId="2" borderId="66" xfId="1" applyNumberFormat="1" applyFont="1" applyFill="1" applyBorder="1"/>
    <xf numFmtId="4" fontId="13" fillId="2" borderId="7" xfId="1" applyNumberFormat="1" applyFont="1" applyFill="1" applyBorder="1"/>
    <xf numFmtId="0" fontId="24" fillId="0" borderId="0" xfId="1" applyFont="1"/>
    <xf numFmtId="0" fontId="24" fillId="0" borderId="2" xfId="1" applyFont="1" applyFill="1" applyBorder="1"/>
    <xf numFmtId="0" fontId="24" fillId="0" borderId="2" xfId="1" applyFont="1" applyBorder="1"/>
    <xf numFmtId="0" fontId="24" fillId="0" borderId="7" xfId="1" applyFont="1" applyBorder="1"/>
    <xf numFmtId="0" fontId="24" fillId="0" borderId="0" xfId="1" applyFont="1" applyBorder="1"/>
    <xf numFmtId="0" fontId="24" fillId="0" borderId="2" xfId="1" applyFont="1" applyBorder="1" applyAlignment="1"/>
    <xf numFmtId="0" fontId="24" fillId="0" borderId="5" xfId="1" applyFont="1" applyBorder="1"/>
    <xf numFmtId="0" fontId="24" fillId="0" borderId="10" xfId="1" applyFont="1" applyBorder="1"/>
    <xf numFmtId="0" fontId="24" fillId="0" borderId="7" xfId="1" applyFont="1" applyFill="1" applyBorder="1"/>
    <xf numFmtId="0" fontId="24" fillId="0" borderId="4" xfId="1" applyFont="1" applyBorder="1"/>
    <xf numFmtId="0" fontId="24" fillId="0" borderId="7" xfId="1" applyFont="1" applyBorder="1" applyAlignment="1">
      <alignment horizontal="left"/>
    </xf>
    <xf numFmtId="0" fontId="24" fillId="0" borderId="5" xfId="1" applyFont="1" applyFill="1" applyBorder="1"/>
    <xf numFmtId="0" fontId="24" fillId="0" borderId="34" xfId="1" applyFont="1" applyBorder="1"/>
    <xf numFmtId="0" fontId="24" fillId="0" borderId="29" xfId="1" applyFont="1" applyBorder="1"/>
    <xf numFmtId="0" fontId="24" fillId="0" borderId="34" xfId="1" applyFont="1" applyBorder="1" applyAlignment="1">
      <alignment horizontal="left"/>
    </xf>
    <xf numFmtId="0" fontId="24" fillId="0" borderId="25" xfId="1" applyFont="1" applyBorder="1"/>
    <xf numFmtId="0" fontId="24" fillId="0" borderId="40" xfId="1" applyFont="1" applyBorder="1"/>
    <xf numFmtId="0" fontId="24" fillId="0" borderId="64" xfId="1" applyFont="1" applyBorder="1"/>
    <xf numFmtId="0" fontId="24" fillId="0" borderId="25" xfId="1" applyFont="1" applyBorder="1" applyAlignment="1">
      <alignment horizontal="left"/>
    </xf>
    <xf numFmtId="0" fontId="24" fillId="0" borderId="21" xfId="1" applyFont="1" applyBorder="1"/>
    <xf numFmtId="0" fontId="24" fillId="0" borderId="62" xfId="1" applyFont="1" applyBorder="1" applyAlignment="1"/>
    <xf numFmtId="2" fontId="24" fillId="0" borderId="7" xfId="1" applyNumberFormat="1" applyFont="1" applyBorder="1"/>
    <xf numFmtId="0" fontId="24" fillId="0" borderId="7" xfId="1" applyFont="1" applyBorder="1" applyAlignment="1"/>
    <xf numFmtId="0" fontId="24" fillId="0" borderId="7" xfId="1" applyFont="1" applyBorder="1" applyAlignment="1">
      <alignment horizontal="right"/>
    </xf>
    <xf numFmtId="0" fontId="24" fillId="0" borderId="12" xfId="1" applyFont="1" applyBorder="1"/>
    <xf numFmtId="2" fontId="24" fillId="0" borderId="12" xfId="1" applyNumberFormat="1" applyFont="1" applyBorder="1"/>
    <xf numFmtId="0" fontId="24" fillId="0" borderId="21" xfId="1" applyFont="1" applyBorder="1" applyAlignment="1">
      <alignment horizontal="center"/>
    </xf>
    <xf numFmtId="0" fontId="24" fillId="0" borderId="25" xfId="1" applyFont="1" applyFill="1" applyBorder="1" applyAlignment="1">
      <alignment horizontal="left"/>
    </xf>
    <xf numFmtId="0" fontId="24" fillId="0" borderId="19" xfId="1" applyFont="1" applyBorder="1" applyAlignment="1"/>
    <xf numFmtId="0" fontId="24" fillId="0" borderId="0" xfId="1" applyFont="1" applyBorder="1" applyAlignment="1"/>
    <xf numFmtId="0" fontId="7" fillId="0" borderId="0" xfId="1" applyFont="1" applyAlignment="1">
      <alignment horizontal="center"/>
    </xf>
    <xf numFmtId="10" fontId="25" fillId="0" borderId="6" xfId="1" applyNumberFormat="1" applyFont="1" applyFill="1" applyBorder="1" applyAlignment="1">
      <alignment horizontal="left"/>
    </xf>
    <xf numFmtId="164" fontId="1" fillId="6" borderId="49" xfId="1" applyNumberFormat="1" applyFont="1" applyFill="1" applyBorder="1"/>
    <xf numFmtId="0" fontId="7" fillId="0" borderId="0" xfId="1" applyFont="1" applyAlignment="1">
      <alignment horizontal="center"/>
    </xf>
    <xf numFmtId="0" fontId="8" fillId="0" borderId="2" xfId="1" applyFont="1" applyFill="1" applyBorder="1" applyAlignment="1">
      <alignment horizontal="center"/>
    </xf>
    <xf numFmtId="0" fontId="3" fillId="0" borderId="0" xfId="1" applyFont="1" applyBorder="1" applyAlignment="1"/>
    <xf numFmtId="0" fontId="3" fillId="0" borderId="0" xfId="1" applyFont="1" applyBorder="1" applyAlignment="1">
      <alignment horizontal="center"/>
    </xf>
    <xf numFmtId="0" fontId="4" fillId="0" borderId="0" xfId="1" applyFont="1" applyAlignment="1">
      <alignment horizontal="center"/>
    </xf>
    <xf numFmtId="0" fontId="4" fillId="0" borderId="0" xfId="1" applyFont="1" applyAlignment="1">
      <alignment horizontal="right"/>
    </xf>
    <xf numFmtId="0" fontId="5" fillId="0" borderId="2" xfId="1" applyFont="1" applyBorder="1" applyAlignment="1"/>
    <xf numFmtId="0" fontId="5" fillId="0" borderId="2" xfId="1" applyFont="1" applyBorder="1" applyAlignment="1">
      <alignment wrapText="1"/>
    </xf>
    <xf numFmtId="9" fontId="5" fillId="0" borderId="2" xfId="2" applyFont="1" applyFill="1" applyBorder="1" applyAlignment="1" applyProtection="1"/>
    <xf numFmtId="0" fontId="5" fillId="0" borderId="5" xfId="1" applyFont="1" applyBorder="1" applyAlignment="1">
      <alignment wrapText="1"/>
    </xf>
    <xf numFmtId="0" fontId="5" fillId="0" borderId="5" xfId="1" applyFont="1" applyBorder="1" applyAlignment="1"/>
    <xf numFmtId="0" fontId="5" fillId="0" borderId="6" xfId="1" applyFont="1" applyBorder="1" applyAlignment="1"/>
    <xf numFmtId="0" fontId="5" fillId="0" borderId="7" xfId="1" applyFont="1" applyBorder="1" applyAlignment="1">
      <alignment wrapText="1"/>
    </xf>
    <xf numFmtId="0" fontId="5" fillId="0" borderId="8" xfId="1" applyFont="1" applyBorder="1" applyAlignment="1">
      <alignment wrapText="1"/>
    </xf>
    <xf numFmtId="0" fontId="5" fillId="2" borderId="2" xfId="1" applyFont="1" applyFill="1" applyBorder="1" applyAlignment="1">
      <alignment wrapText="1"/>
    </xf>
    <xf numFmtId="0" fontId="8" fillId="0" borderId="15" xfId="1" applyFont="1" applyBorder="1" applyAlignment="1">
      <alignment horizontal="center"/>
    </xf>
    <xf numFmtId="0" fontId="7" fillId="0" borderId="22" xfId="1" applyFont="1" applyBorder="1" applyAlignment="1">
      <alignment horizontal="center"/>
    </xf>
    <xf numFmtId="0" fontId="7" fillId="0" borderId="27" xfId="1" applyFont="1" applyBorder="1" applyAlignment="1">
      <alignment horizontal="center"/>
    </xf>
    <xf numFmtId="0" fontId="7" fillId="0" borderId="32" xfId="1" applyFont="1" applyBorder="1" applyAlignment="1">
      <alignment horizontal="center"/>
    </xf>
    <xf numFmtId="0" fontId="7" fillId="0" borderId="5" xfId="1" applyNumberFormat="1" applyFont="1" applyBorder="1" applyAlignment="1">
      <alignment horizontal="center"/>
    </xf>
    <xf numFmtId="0" fontId="5" fillId="0" borderId="2" xfId="1" applyFont="1" applyBorder="1" applyAlignment="1">
      <alignment horizontal="center"/>
    </xf>
    <xf numFmtId="0" fontId="9" fillId="0" borderId="13" xfId="1" applyFont="1" applyBorder="1" applyAlignment="1">
      <alignment horizontal="center"/>
    </xf>
    <xf numFmtId="0" fontId="5" fillId="0" borderId="13" xfId="1" applyFont="1" applyBorder="1" applyAlignment="1">
      <alignment horizontal="center"/>
    </xf>
    <xf numFmtId="0" fontId="8" fillId="0" borderId="14" xfId="1" applyFont="1" applyBorder="1" applyAlignment="1">
      <alignment horizontal="center"/>
    </xf>
    <xf numFmtId="0" fontId="8" fillId="0" borderId="16" xfId="1" applyFont="1" applyBorder="1" applyAlignment="1">
      <alignment horizontal="center"/>
    </xf>
    <xf numFmtId="0" fontId="7" fillId="0" borderId="0" xfId="1" applyFont="1" applyBorder="1" applyAlignment="1">
      <alignment horizontal="center"/>
    </xf>
    <xf numFmtId="0" fontId="9" fillId="5" borderId="7" xfId="1" applyFont="1" applyFill="1" applyBorder="1" applyAlignment="1">
      <alignment horizontal="center"/>
    </xf>
    <xf numFmtId="0" fontId="11" fillId="2" borderId="7" xfId="1" applyFont="1" applyFill="1" applyBorder="1" applyAlignment="1">
      <alignment horizontal="center"/>
    </xf>
    <xf numFmtId="0" fontId="11" fillId="2" borderId="34" xfId="1" applyFont="1" applyFill="1" applyBorder="1" applyAlignment="1">
      <alignment horizontal="center"/>
    </xf>
    <xf numFmtId="0" fontId="11" fillId="2" borderId="35" xfId="1" applyFont="1" applyFill="1" applyBorder="1" applyAlignment="1">
      <alignment horizontal="right"/>
    </xf>
    <xf numFmtId="0" fontId="11" fillId="2" borderId="39" xfId="1" applyFont="1" applyFill="1" applyBorder="1" applyAlignment="1">
      <alignment horizontal="right"/>
    </xf>
    <xf numFmtId="0" fontId="11" fillId="2" borderId="43" xfId="1" applyFont="1" applyFill="1" applyBorder="1" applyAlignment="1">
      <alignment horizontal="right"/>
    </xf>
    <xf numFmtId="0" fontId="11" fillId="2" borderId="36" xfId="1" applyFont="1" applyFill="1" applyBorder="1" applyAlignment="1">
      <alignment horizontal="left"/>
    </xf>
    <xf numFmtId="0" fontId="11" fillId="2" borderId="40" xfId="1" applyFont="1" applyFill="1" applyBorder="1" applyAlignment="1">
      <alignment horizontal="left"/>
    </xf>
    <xf numFmtId="0" fontId="11" fillId="2" borderId="44" xfId="1" applyFont="1" applyFill="1" applyBorder="1" applyAlignment="1">
      <alignment horizontal="left"/>
    </xf>
    <xf numFmtId="0" fontId="11" fillId="2" borderId="36" xfId="1" applyFont="1" applyFill="1" applyBorder="1" applyAlignment="1">
      <alignment horizontal="right"/>
    </xf>
    <xf numFmtId="0" fontId="11" fillId="2" borderId="40" xfId="1" applyFont="1" applyFill="1" applyBorder="1" applyAlignment="1">
      <alignment horizontal="right"/>
    </xf>
    <xf numFmtId="0" fontId="11" fillId="2" borderId="44" xfId="1" applyFont="1" applyFill="1" applyBorder="1" applyAlignment="1">
      <alignment horizontal="right"/>
    </xf>
    <xf numFmtId="0" fontId="11" fillId="2" borderId="37" xfId="1" applyFont="1" applyFill="1" applyBorder="1" applyAlignment="1">
      <alignment horizontal="right"/>
    </xf>
    <xf numFmtId="0" fontId="11" fillId="2" borderId="34" xfId="1" applyFont="1" applyFill="1" applyBorder="1" applyAlignment="1">
      <alignment horizontal="right"/>
    </xf>
    <xf numFmtId="0" fontId="11" fillId="2" borderId="45" xfId="1" applyFont="1" applyFill="1" applyBorder="1" applyAlignment="1">
      <alignment horizontal="right"/>
    </xf>
    <xf numFmtId="0" fontId="11" fillId="2" borderId="40" xfId="1" applyFont="1" applyFill="1" applyBorder="1" applyAlignment="1">
      <alignment horizontal="center"/>
    </xf>
    <xf numFmtId="0" fontId="11" fillId="2" borderId="51" xfId="1" applyFont="1" applyFill="1" applyBorder="1" applyAlignment="1">
      <alignment horizontal="right"/>
    </xf>
    <xf numFmtId="0" fontId="11" fillId="2" borderId="54" xfId="1" applyFont="1" applyFill="1" applyBorder="1" applyAlignment="1">
      <alignment horizontal="right"/>
    </xf>
    <xf numFmtId="0" fontId="11" fillId="2" borderId="45" xfId="1" applyFont="1" applyFill="1" applyBorder="1" applyAlignment="1">
      <alignment horizontal="left"/>
    </xf>
    <xf numFmtId="0" fontId="11" fillId="2" borderId="35" xfId="1" applyFont="1" applyFill="1" applyBorder="1" applyAlignment="1">
      <alignment horizontal="center"/>
    </xf>
    <xf numFmtId="0" fontId="11" fillId="2" borderId="39" xfId="1" applyFont="1" applyFill="1" applyBorder="1" applyAlignment="1">
      <alignment horizontal="center"/>
    </xf>
    <xf numFmtId="0" fontId="11" fillId="2" borderId="43" xfId="1" applyFont="1" applyFill="1" applyBorder="1" applyAlignment="1">
      <alignment horizontal="center"/>
    </xf>
    <xf numFmtId="0" fontId="11" fillId="2" borderId="56" xfId="1" applyFont="1" applyFill="1" applyBorder="1" applyAlignment="1">
      <alignment horizontal="right"/>
    </xf>
    <xf numFmtId="0" fontId="11" fillId="2" borderId="37" xfId="1" applyFont="1" applyFill="1" applyBorder="1" applyAlignment="1">
      <alignment horizontal="left"/>
    </xf>
    <xf numFmtId="0" fontId="11" fillId="2" borderId="34" xfId="1" applyFont="1" applyFill="1" applyBorder="1" applyAlignment="1">
      <alignment horizontal="left"/>
    </xf>
    <xf numFmtId="0" fontId="11" fillId="2" borderId="52" xfId="1" applyFont="1" applyFill="1" applyBorder="1" applyAlignment="1">
      <alignment horizontal="right"/>
    </xf>
    <xf numFmtId="0" fontId="11" fillId="2" borderId="7" xfId="1" applyFont="1" applyFill="1" applyBorder="1" applyAlignment="1">
      <alignment horizontal="left"/>
    </xf>
    <xf numFmtId="0" fontId="11" fillId="2" borderId="7" xfId="1" applyFont="1" applyFill="1" applyBorder="1" applyAlignment="1">
      <alignment horizontal="right"/>
    </xf>
    <xf numFmtId="0" fontId="11" fillId="2" borderId="18" xfId="1" applyFont="1" applyFill="1" applyBorder="1" applyAlignment="1">
      <alignment horizontal="left"/>
    </xf>
    <xf numFmtId="0" fontId="11" fillId="2" borderId="24" xfId="1" applyFont="1" applyFill="1" applyBorder="1" applyAlignment="1">
      <alignment horizontal="left"/>
    </xf>
    <xf numFmtId="0" fontId="11" fillId="2" borderId="67" xfId="1" applyFont="1" applyFill="1" applyBorder="1" applyAlignment="1">
      <alignment horizontal="left"/>
    </xf>
    <xf numFmtId="0" fontId="11" fillId="2" borderId="12" xfId="1" applyFont="1" applyFill="1" applyBorder="1" applyAlignment="1">
      <alignment horizontal="right"/>
    </xf>
    <xf numFmtId="0" fontId="15" fillId="5" borderId="25" xfId="1" applyFont="1" applyFill="1" applyBorder="1" applyAlignment="1">
      <alignment horizontal="center"/>
    </xf>
    <xf numFmtId="0" fontId="13" fillId="5" borderId="26" xfId="1" applyFont="1" applyFill="1" applyBorder="1" applyAlignment="1">
      <alignment horizontal="center"/>
    </xf>
    <xf numFmtId="0" fontId="13" fillId="5" borderId="24" xfId="1" applyFont="1" applyFill="1" applyBorder="1" applyAlignment="1">
      <alignment horizontal="center"/>
    </xf>
    <xf numFmtId="0" fontId="13" fillId="2" borderId="25" xfId="1" applyFont="1" applyFill="1" applyBorder="1" applyAlignment="1">
      <alignment horizontal="center"/>
    </xf>
    <xf numFmtId="0" fontId="13" fillId="2" borderId="26" xfId="1" applyFont="1" applyFill="1" applyBorder="1" applyAlignment="1">
      <alignment horizontal="center"/>
    </xf>
    <xf numFmtId="0" fontId="13" fillId="2" borderId="24" xfId="1" applyFont="1" applyFill="1" applyBorder="1" applyAlignment="1">
      <alignment horizontal="center"/>
    </xf>
    <xf numFmtId="0" fontId="11" fillId="2" borderId="12" xfId="1" applyFont="1" applyFill="1" applyBorder="1" applyAlignment="1">
      <alignment horizontal="center"/>
    </xf>
    <xf numFmtId="0" fontId="9" fillId="2" borderId="7" xfId="1" applyFont="1" applyFill="1" applyBorder="1" applyAlignment="1">
      <alignment horizontal="center"/>
    </xf>
    <xf numFmtId="0" fontId="8" fillId="0" borderId="2" xfId="1" applyFont="1" applyFill="1" applyBorder="1" applyAlignment="1">
      <alignment horizontal="center"/>
    </xf>
    <xf numFmtId="0" fontId="7" fillId="0" borderId="0" xfId="1" applyFont="1" applyAlignment="1">
      <alignment horizontal="center"/>
    </xf>
    <xf numFmtId="4" fontId="7" fillId="0" borderId="2" xfId="1" applyNumberFormat="1" applyFont="1" applyFill="1" applyBorder="1" applyAlignment="1">
      <alignment horizontal="right"/>
    </xf>
    <xf numFmtId="0" fontId="7" fillId="0" borderId="2" xfId="1" applyFont="1" applyFill="1" applyBorder="1" applyAlignment="1">
      <alignment horizontal="right"/>
    </xf>
    <xf numFmtId="0" fontId="1" fillId="0" borderId="2" xfId="1" applyFont="1" applyBorder="1" applyAlignment="1">
      <alignment horizontal="center"/>
    </xf>
    <xf numFmtId="0" fontId="13" fillId="0" borderId="14" xfId="1" applyFont="1" applyBorder="1" applyAlignment="1">
      <alignment horizontal="center"/>
    </xf>
    <xf numFmtId="0" fontId="13" fillId="0" borderId="16" xfId="1" applyFont="1" applyBorder="1" applyAlignment="1">
      <alignment horizontal="center"/>
    </xf>
    <xf numFmtId="0" fontId="1" fillId="0" borderId="13" xfId="1" applyFont="1" applyBorder="1" applyAlignment="1">
      <alignment horizontal="center"/>
    </xf>
    <xf numFmtId="0" fontId="1" fillId="0" borderId="58" xfId="1" applyFont="1" applyBorder="1" applyAlignment="1">
      <alignment horizontal="center"/>
    </xf>
    <xf numFmtId="0" fontId="1" fillId="0" borderId="59" xfId="1" applyFont="1" applyBorder="1" applyAlignment="1">
      <alignment horizontal="center"/>
    </xf>
    <xf numFmtId="0" fontId="1" fillId="0" borderId="9" xfId="1" applyFont="1" applyBorder="1" applyAlignment="1">
      <alignment horizontal="center"/>
    </xf>
    <xf numFmtId="0" fontId="24" fillId="0" borderId="62" xfId="1" applyFont="1" applyBorder="1" applyAlignment="1">
      <alignment horizontal="right"/>
    </xf>
    <xf numFmtId="2" fontId="24" fillId="0" borderId="62" xfId="1" applyNumberFormat="1" applyFont="1" applyBorder="1" applyAlignment="1">
      <alignment horizontal="right"/>
    </xf>
    <xf numFmtId="0" fontId="24" fillId="0" borderId="5" xfId="1" applyFont="1" applyBorder="1" applyAlignment="1">
      <alignment horizontal="center"/>
    </xf>
    <xf numFmtId="0" fontId="24" fillId="0" borderId="11" xfId="1" applyFont="1" applyBorder="1" applyAlignment="1">
      <alignment horizontal="center"/>
    </xf>
    <xf numFmtId="0" fontId="24" fillId="0" borderId="4" xfId="1" applyFont="1" applyBorder="1" applyAlignment="1">
      <alignment horizontal="center"/>
    </xf>
    <xf numFmtId="0" fontId="24" fillId="0" borderId="0" xfId="1" applyFont="1" applyBorder="1" applyAlignment="1">
      <alignment horizontal="center"/>
    </xf>
    <xf numFmtId="0" fontId="24" fillId="0" borderId="2" xfId="1" applyFont="1" applyBorder="1" applyAlignment="1">
      <alignment horizontal="center"/>
    </xf>
    <xf numFmtId="0" fontId="24" fillId="0" borderId="0" xfId="1" applyFont="1" applyAlignment="1"/>
    <xf numFmtId="0" fontId="24" fillId="0" borderId="1" xfId="1" applyFont="1" applyBorder="1" applyAlignment="1">
      <alignment horizontal="center"/>
    </xf>
    <xf numFmtId="0" fontId="24" fillId="0" borderId="28" xfId="1" applyFont="1" applyBorder="1" applyAlignment="1">
      <alignment horizontal="center"/>
    </xf>
    <xf numFmtId="0" fontId="24" fillId="0" borderId="63" xfId="1" applyFont="1" applyBorder="1" applyAlignment="1">
      <alignment horizontal="center"/>
    </xf>
    <xf numFmtId="0" fontId="16" fillId="7" borderId="1" xfId="1" applyFont="1" applyFill="1" applyBorder="1" applyAlignment="1">
      <alignment horizontal="center"/>
    </xf>
    <xf numFmtId="0" fontId="16" fillId="7" borderId="2" xfId="1" applyFont="1" applyFill="1" applyBorder="1" applyAlignment="1">
      <alignment horizontal="center"/>
    </xf>
    <xf numFmtId="0" fontId="16" fillId="7" borderId="5" xfId="1" applyFont="1" applyFill="1" applyBorder="1" applyAlignment="1">
      <alignment horizontal="center"/>
    </xf>
    <xf numFmtId="0" fontId="16" fillId="7" borderId="11" xfId="1" applyFont="1" applyFill="1" applyBorder="1" applyAlignment="1">
      <alignment horizontal="center"/>
    </xf>
    <xf numFmtId="0" fontId="16" fillId="7" borderId="4" xfId="1" applyFont="1" applyFill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6" fillId="7" borderId="28" xfId="1" applyFont="1" applyFill="1" applyBorder="1" applyAlignment="1">
      <alignment horizontal="center"/>
    </xf>
    <xf numFmtId="0" fontId="16" fillId="7" borderId="63" xfId="1" applyFont="1" applyFill="1" applyBorder="1" applyAlignment="1">
      <alignment horizontal="center"/>
    </xf>
    <xf numFmtId="10" fontId="7" fillId="0" borderId="12" xfId="1" applyNumberFormat="1" applyFont="1" applyBorder="1" applyAlignment="1">
      <alignment horizontal="left"/>
    </xf>
  </cellXfs>
  <cellStyles count="4">
    <cellStyle name="Денежный 2" xfId="3"/>
    <cellStyle name="Обычный" xfId="0" builtinId="0"/>
    <cellStyle name="Обычный 2" xfId="1"/>
    <cellStyle name="Процентный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4;&#1090;&#1095;&#1077;&#1090;%20&#1086;%20&#1087;&#1088;&#1086;&#1076;%20201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4;&#1090;&#1095;&#1077;&#1090;%20&#1086;%20&#1087;&#1088;&#1086;&#1076;%20201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отчет о продаже"/>
      <sheetName val="сводный отчет о продаже"/>
      <sheetName val="отчет дохода от продажи"/>
      <sheetName val="общие остатки"/>
      <sheetName val="сводный отчет по продаже год"/>
    </sheetNames>
    <sheetDataSet>
      <sheetData sheetId="0"/>
      <sheetData sheetId="1">
        <row r="4">
          <cell r="AL4">
            <v>15323.68</v>
          </cell>
        </row>
        <row r="5">
          <cell r="AL5">
            <v>0</v>
          </cell>
        </row>
        <row r="6">
          <cell r="AL6">
            <v>0</v>
          </cell>
        </row>
        <row r="7">
          <cell r="AL7">
            <v>1585</v>
          </cell>
        </row>
        <row r="8">
          <cell r="AL8">
            <v>-1405.8</v>
          </cell>
        </row>
        <row r="9">
          <cell r="AL9">
            <v>-9623.7000000000007</v>
          </cell>
        </row>
        <row r="10">
          <cell r="AL10">
            <v>0</v>
          </cell>
        </row>
        <row r="11">
          <cell r="AL11">
            <v>0</v>
          </cell>
        </row>
        <row r="12">
          <cell r="AL12">
            <v>0</v>
          </cell>
        </row>
        <row r="13">
          <cell r="AL13">
            <v>400</v>
          </cell>
        </row>
        <row r="14">
          <cell r="AL14">
            <v>16468.3</v>
          </cell>
        </row>
        <row r="15">
          <cell r="AL15">
            <v>49.92</v>
          </cell>
        </row>
        <row r="16">
          <cell r="AL16">
            <v>0</v>
          </cell>
        </row>
        <row r="17">
          <cell r="AL17">
            <v>639056.5</v>
          </cell>
        </row>
        <row r="18">
          <cell r="AL18">
            <v>0</v>
          </cell>
        </row>
        <row r="19">
          <cell r="AL19">
            <v>-404.66</v>
          </cell>
        </row>
        <row r="28">
          <cell r="AL28">
            <v>5860.11</v>
          </cell>
        </row>
        <row r="33">
          <cell r="AL33">
            <v>71252.44</v>
          </cell>
        </row>
        <row r="34">
          <cell r="AL34">
            <v>62833.279999999999</v>
          </cell>
        </row>
        <row r="35">
          <cell r="AL35">
            <v>0</v>
          </cell>
        </row>
        <row r="36">
          <cell r="AL36">
            <v>1120</v>
          </cell>
        </row>
        <row r="37">
          <cell r="AL37">
            <v>1800</v>
          </cell>
        </row>
        <row r="38">
          <cell r="AL38">
            <v>0</v>
          </cell>
        </row>
        <row r="39">
          <cell r="AL39">
            <v>180</v>
          </cell>
        </row>
        <row r="40">
          <cell r="AL40">
            <v>0</v>
          </cell>
        </row>
        <row r="41">
          <cell r="AL41">
            <v>12013.12</v>
          </cell>
        </row>
        <row r="42">
          <cell r="AL42">
            <v>28.22</v>
          </cell>
        </row>
        <row r="43">
          <cell r="AL43">
            <v>0</v>
          </cell>
        </row>
        <row r="44">
          <cell r="AL44">
            <v>561876.64</v>
          </cell>
        </row>
        <row r="45">
          <cell r="AL45">
            <v>140</v>
          </cell>
        </row>
        <row r="46">
          <cell r="AL46">
            <v>411.74</v>
          </cell>
        </row>
        <row r="55">
          <cell r="AL55">
            <v>10198.11</v>
          </cell>
        </row>
      </sheetData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отчет по продаже "/>
      <sheetName val="сводный отчет о продажи"/>
      <sheetName val="отчет дохода от продажи"/>
      <sheetName val="общие остатки"/>
      <sheetName val="сводный отчет по продаже год"/>
    </sheetNames>
    <sheetDataSet>
      <sheetData sheetId="0" refreshError="1"/>
      <sheetData sheetId="1" refreshError="1">
        <row r="3">
          <cell r="AL3">
            <v>23157.040000000001</v>
          </cell>
        </row>
        <row r="4">
          <cell r="AL4">
            <v>24140.13</v>
          </cell>
        </row>
        <row r="5">
          <cell r="AL5">
            <v>8124.58</v>
          </cell>
        </row>
        <row r="6">
          <cell r="AL6">
            <v>0</v>
          </cell>
        </row>
        <row r="7">
          <cell r="AL7">
            <v>0</v>
          </cell>
        </row>
        <row r="8">
          <cell r="AL8">
            <v>0</v>
          </cell>
        </row>
        <row r="9">
          <cell r="AL9">
            <v>0</v>
          </cell>
        </row>
        <row r="10">
          <cell r="AL10">
            <v>0</v>
          </cell>
        </row>
        <row r="11">
          <cell r="AL11">
            <v>0</v>
          </cell>
        </row>
        <row r="13">
          <cell r="AL13">
            <v>5322.92</v>
          </cell>
        </row>
        <row r="14">
          <cell r="AL14">
            <v>36.659999999999997</v>
          </cell>
        </row>
        <row r="16">
          <cell r="AL16">
            <v>18993.07</v>
          </cell>
        </row>
        <row r="17">
          <cell r="AL17">
            <v>0</v>
          </cell>
        </row>
        <row r="18">
          <cell r="AL18">
            <v>28.24</v>
          </cell>
        </row>
      </sheetData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Y63"/>
  <sheetViews>
    <sheetView view="pageBreakPreview" topLeftCell="K1" zoomScaleSheetLayoutView="100" workbookViewId="0">
      <selection activeCell="Q1" sqref="Q1:S1"/>
    </sheetView>
  </sheetViews>
  <sheetFormatPr defaultRowHeight="15"/>
  <cols>
    <col min="1" max="1" width="14.7109375" customWidth="1"/>
    <col min="2" max="2" width="12.7109375" customWidth="1"/>
    <col min="3" max="3" width="15.85546875" customWidth="1"/>
    <col min="4" max="4" width="14.140625" customWidth="1"/>
    <col min="5" max="5" width="15.85546875" customWidth="1"/>
    <col min="6" max="6" width="15" customWidth="1"/>
    <col min="7" max="7" width="3.28515625" customWidth="1"/>
    <col min="8" max="8" width="14" customWidth="1"/>
    <col min="9" max="12" width="15.85546875" customWidth="1"/>
    <col min="13" max="13" width="14.28515625" customWidth="1"/>
    <col min="14" max="14" width="3.7109375" customWidth="1"/>
    <col min="15" max="15" width="14.28515625" customWidth="1"/>
    <col min="16" max="19" width="15.85546875" customWidth="1"/>
    <col min="20" max="20" width="14.42578125" customWidth="1"/>
    <col min="21" max="21" width="3.5703125" customWidth="1"/>
    <col min="22" max="22" width="14.5703125" customWidth="1"/>
    <col min="23" max="26" width="15.85546875" customWidth="1"/>
    <col min="27" max="27" width="13.85546875" customWidth="1"/>
    <col min="28" max="28" width="3.5703125" customWidth="1"/>
    <col min="29" max="29" width="13" customWidth="1"/>
    <col min="30" max="33" width="15.85546875" customWidth="1"/>
    <col min="34" max="34" width="14.42578125" customWidth="1"/>
    <col min="35" max="35" width="3.85546875" customWidth="1"/>
    <col min="36" max="36" width="14.5703125" customWidth="1"/>
    <col min="37" max="40" width="15.85546875" customWidth="1"/>
    <col min="41" max="41" width="14.42578125" customWidth="1"/>
    <col min="42" max="42" width="2.85546875" customWidth="1"/>
    <col min="43" max="43" width="13.5703125" customWidth="1"/>
    <col min="44" max="47" width="15.85546875" customWidth="1"/>
    <col min="48" max="48" width="14.5703125" customWidth="1"/>
    <col min="49" max="49" width="3.5703125" customWidth="1"/>
    <col min="50" max="50" width="14.28515625" customWidth="1"/>
    <col min="51" max="54" width="15.85546875" customWidth="1"/>
    <col min="55" max="55" width="15.42578125" customWidth="1"/>
    <col min="56" max="56" width="3.42578125" customWidth="1"/>
    <col min="57" max="57" width="14.28515625" customWidth="1"/>
    <col min="58" max="61" width="15.85546875" customWidth="1"/>
    <col min="62" max="62" width="15.140625" customWidth="1"/>
    <col min="63" max="63" width="3.42578125" customWidth="1"/>
    <col min="64" max="64" width="13.85546875" customWidth="1"/>
    <col min="65" max="68" width="15.85546875" customWidth="1"/>
    <col min="69" max="69" width="15.140625" customWidth="1"/>
    <col min="70" max="70" width="3.7109375" customWidth="1"/>
    <col min="71" max="71" width="15.140625" customWidth="1"/>
    <col min="72" max="75" width="15.85546875" customWidth="1"/>
    <col min="76" max="76" width="15.140625" customWidth="1"/>
    <col min="77" max="77" width="3.5703125" customWidth="1"/>
  </cols>
  <sheetData>
    <row r="1" spans="1:77" ht="18">
      <c r="A1" s="1"/>
      <c r="B1" s="1"/>
      <c r="C1" s="445" t="s">
        <v>335</v>
      </c>
      <c r="D1" s="445"/>
      <c r="E1" s="445"/>
      <c r="F1" s="1"/>
      <c r="G1" s="1" t="s">
        <v>0</v>
      </c>
      <c r="H1" s="1"/>
      <c r="I1" s="446" t="s">
        <v>337</v>
      </c>
      <c r="J1" s="446"/>
      <c r="K1" s="446"/>
      <c r="L1" s="446"/>
      <c r="M1" s="1"/>
      <c r="N1" s="1" t="s">
        <v>0</v>
      </c>
      <c r="O1" s="1"/>
      <c r="P1" s="1"/>
      <c r="Q1" s="445" t="s">
        <v>239</v>
      </c>
      <c r="R1" s="445"/>
      <c r="S1" s="445"/>
      <c r="T1" s="1"/>
      <c r="U1" s="1" t="s">
        <v>0</v>
      </c>
      <c r="V1" s="1"/>
      <c r="W1" s="1"/>
      <c r="X1" s="446" t="s">
        <v>312</v>
      </c>
      <c r="Y1" s="446"/>
      <c r="Z1" s="446"/>
      <c r="AA1" s="1"/>
      <c r="AB1" s="1" t="s">
        <v>0</v>
      </c>
      <c r="AC1" s="1"/>
      <c r="AD1" s="1"/>
      <c r="AE1" s="445" t="s">
        <v>239</v>
      </c>
      <c r="AF1" s="445"/>
      <c r="AG1" s="445"/>
      <c r="AH1" s="1"/>
      <c r="AI1" s="1" t="s">
        <v>0</v>
      </c>
      <c r="AJ1" s="1"/>
      <c r="AK1" s="1"/>
      <c r="AL1" s="445" t="s">
        <v>240</v>
      </c>
      <c r="AM1" s="445"/>
      <c r="AN1" s="445"/>
      <c r="AO1" s="1"/>
      <c r="AP1" s="1" t="s">
        <v>0</v>
      </c>
      <c r="AQ1" s="1"/>
      <c r="AR1" s="1"/>
      <c r="AS1" s="445" t="s">
        <v>232</v>
      </c>
      <c r="AT1" s="445"/>
      <c r="AU1" s="445"/>
      <c r="AV1" s="1"/>
      <c r="AW1" s="1" t="s">
        <v>0</v>
      </c>
      <c r="AX1" s="1"/>
      <c r="AY1" s="1"/>
      <c r="AZ1" s="446" t="s">
        <v>232</v>
      </c>
      <c r="BA1" s="446"/>
      <c r="BB1" s="446"/>
      <c r="BC1" s="1"/>
      <c r="BD1" s="1" t="s">
        <v>0</v>
      </c>
      <c r="BE1" s="1"/>
      <c r="BF1" s="1"/>
      <c r="BG1" s="445" t="s">
        <v>232</v>
      </c>
      <c r="BH1" s="445"/>
      <c r="BI1" s="445"/>
      <c r="BJ1" s="1"/>
      <c r="BK1" s="1" t="s">
        <v>0</v>
      </c>
      <c r="BL1" s="1"/>
      <c r="BM1" s="1"/>
      <c r="BN1" s="445" t="s">
        <v>232</v>
      </c>
      <c r="BO1" s="445"/>
      <c r="BP1" s="445"/>
      <c r="BQ1" s="1"/>
      <c r="BR1" s="1" t="s">
        <v>0</v>
      </c>
      <c r="BS1" s="1"/>
      <c r="BT1" s="1"/>
      <c r="BU1" s="445" t="s">
        <v>232</v>
      </c>
      <c r="BV1" s="445"/>
      <c r="BW1" s="445"/>
      <c r="BX1" s="1"/>
      <c r="BY1" s="1" t="s">
        <v>0</v>
      </c>
    </row>
    <row r="2" spans="1:77" ht="18">
      <c r="A2" s="2"/>
      <c r="B2" s="2"/>
      <c r="C2" s="2"/>
      <c r="D2" s="447" t="s">
        <v>336</v>
      </c>
      <c r="E2" s="447"/>
      <c r="F2" s="447"/>
      <c r="G2" s="447"/>
      <c r="H2" s="2"/>
      <c r="I2" s="2"/>
      <c r="J2" s="2"/>
      <c r="K2" s="447" t="s">
        <v>336</v>
      </c>
      <c r="L2" s="447"/>
      <c r="M2" s="447"/>
      <c r="N2" s="2"/>
      <c r="O2" s="2"/>
      <c r="P2" s="2"/>
      <c r="Q2" s="448" t="s">
        <v>264</v>
      </c>
      <c r="R2" s="448"/>
      <c r="S2" s="448"/>
      <c r="T2" s="448"/>
      <c r="U2" s="2"/>
      <c r="V2" s="2"/>
      <c r="W2" s="2"/>
      <c r="X2" s="447" t="s">
        <v>313</v>
      </c>
      <c r="Y2" s="447"/>
      <c r="Z2" s="447"/>
      <c r="AA2" s="447"/>
      <c r="AB2" s="2"/>
      <c r="AC2" s="2"/>
      <c r="AD2" s="2"/>
      <c r="AE2" s="2"/>
      <c r="AF2" s="2"/>
      <c r="AG2" s="9" t="s">
        <v>238</v>
      </c>
      <c r="AH2" s="2"/>
      <c r="AI2" s="2"/>
      <c r="AJ2" s="2"/>
      <c r="AK2" s="2"/>
      <c r="AL2" s="2"/>
      <c r="AM2" s="2"/>
      <c r="AN2" s="9" t="s">
        <v>241</v>
      </c>
      <c r="AO2" s="10"/>
      <c r="AP2" s="2"/>
      <c r="AQ2" s="2"/>
      <c r="AR2" s="2"/>
      <c r="AS2" s="2"/>
      <c r="AT2" s="2"/>
      <c r="AU2" s="9" t="s">
        <v>242</v>
      </c>
      <c r="AV2" s="2"/>
      <c r="AW2" s="2"/>
      <c r="AX2" s="2"/>
      <c r="AY2" s="2"/>
      <c r="AZ2" s="2"/>
      <c r="BA2" s="2"/>
      <c r="BB2" s="9" t="s">
        <v>243</v>
      </c>
      <c r="BC2" s="2"/>
      <c r="BD2" s="2"/>
      <c r="BE2" s="2"/>
      <c r="BF2" s="2"/>
      <c r="BG2" s="2"/>
      <c r="BH2" s="447" t="s">
        <v>244</v>
      </c>
      <c r="BI2" s="447"/>
      <c r="BJ2" s="447"/>
      <c r="BK2" s="447"/>
      <c r="BL2" s="2"/>
      <c r="BM2" s="2"/>
      <c r="BN2" s="2"/>
      <c r="BO2" s="447" t="s">
        <v>245</v>
      </c>
      <c r="BP2" s="447"/>
      <c r="BQ2" s="447"/>
      <c r="BR2" s="447"/>
      <c r="BS2" s="2"/>
      <c r="BT2" s="2"/>
      <c r="BU2" s="2"/>
      <c r="BV2" s="447" t="s">
        <v>246</v>
      </c>
      <c r="BW2" s="447"/>
      <c r="BX2" s="447"/>
      <c r="BY2" s="447"/>
    </row>
    <row r="3" spans="1:77" ht="18">
      <c r="A3" s="2"/>
      <c r="B3" s="2"/>
      <c r="C3" s="2"/>
      <c r="D3" s="2"/>
      <c r="E3" s="3"/>
      <c r="F3" s="3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</row>
    <row r="4" spans="1:77" ht="15.75" customHeight="1">
      <c r="A4" s="450" t="s">
        <v>1</v>
      </c>
      <c r="B4" s="449" t="s">
        <v>2</v>
      </c>
      <c r="C4" s="449"/>
      <c r="D4" s="449" t="s">
        <v>3</v>
      </c>
      <c r="E4" s="449"/>
      <c r="F4" s="450" t="s">
        <v>4</v>
      </c>
      <c r="G4" s="451" t="s">
        <v>5</v>
      </c>
      <c r="H4" s="450" t="s">
        <v>1</v>
      </c>
      <c r="I4" s="449" t="s">
        <v>2</v>
      </c>
      <c r="J4" s="449"/>
      <c r="K4" s="449" t="s">
        <v>3</v>
      </c>
      <c r="L4" s="449"/>
      <c r="M4" s="450" t="s">
        <v>4</v>
      </c>
      <c r="N4" s="451" t="s">
        <v>5</v>
      </c>
      <c r="O4" s="450" t="s">
        <v>1</v>
      </c>
      <c r="P4" s="449" t="s">
        <v>2</v>
      </c>
      <c r="Q4" s="449"/>
      <c r="R4" s="449" t="s">
        <v>3</v>
      </c>
      <c r="S4" s="449"/>
      <c r="T4" s="450" t="s">
        <v>4</v>
      </c>
      <c r="U4" s="451" t="s">
        <v>5</v>
      </c>
      <c r="V4" s="450" t="s">
        <v>1</v>
      </c>
      <c r="W4" s="449" t="s">
        <v>2</v>
      </c>
      <c r="X4" s="449"/>
      <c r="Y4" s="453" t="s">
        <v>3</v>
      </c>
      <c r="Z4" s="449"/>
      <c r="AA4" s="450" t="s">
        <v>4</v>
      </c>
      <c r="AB4" s="451" t="s">
        <v>5</v>
      </c>
      <c r="AC4" s="450" t="s">
        <v>1</v>
      </c>
      <c r="AD4" s="449" t="s">
        <v>2</v>
      </c>
      <c r="AE4" s="449"/>
      <c r="AF4" s="449" t="s">
        <v>3</v>
      </c>
      <c r="AG4" s="449"/>
      <c r="AH4" s="450" t="s">
        <v>4</v>
      </c>
      <c r="AI4" s="451" t="s">
        <v>5</v>
      </c>
      <c r="AJ4" s="450" t="s">
        <v>1</v>
      </c>
      <c r="AK4" s="449" t="s">
        <v>2</v>
      </c>
      <c r="AL4" s="449"/>
      <c r="AM4" s="449" t="s">
        <v>3</v>
      </c>
      <c r="AN4" s="449"/>
      <c r="AO4" s="450" t="s">
        <v>4</v>
      </c>
      <c r="AP4" s="451" t="s">
        <v>5</v>
      </c>
      <c r="AQ4" s="457" t="s">
        <v>1</v>
      </c>
      <c r="AR4" s="449" t="s">
        <v>2</v>
      </c>
      <c r="AS4" s="449"/>
      <c r="AT4" s="449" t="s">
        <v>3</v>
      </c>
      <c r="AU4" s="449"/>
      <c r="AV4" s="450" t="s">
        <v>4</v>
      </c>
      <c r="AW4" s="451" t="s">
        <v>5</v>
      </c>
      <c r="AX4" s="450" t="s">
        <v>1</v>
      </c>
      <c r="AY4" s="449" t="s">
        <v>2</v>
      </c>
      <c r="AZ4" s="449"/>
      <c r="BA4" s="449" t="s">
        <v>3</v>
      </c>
      <c r="BB4" s="449"/>
      <c r="BC4" s="450" t="s">
        <v>4</v>
      </c>
      <c r="BD4" s="451" t="s">
        <v>5</v>
      </c>
      <c r="BE4" s="450" t="s">
        <v>1</v>
      </c>
      <c r="BF4" s="449" t="s">
        <v>2</v>
      </c>
      <c r="BG4" s="449"/>
      <c r="BH4" s="449" t="s">
        <v>3</v>
      </c>
      <c r="BI4" s="449"/>
      <c r="BJ4" s="450" t="s">
        <v>4</v>
      </c>
      <c r="BK4" s="451" t="s">
        <v>5</v>
      </c>
      <c r="BL4" s="450" t="s">
        <v>1</v>
      </c>
      <c r="BM4" s="449" t="s">
        <v>2</v>
      </c>
      <c r="BN4" s="449"/>
      <c r="BO4" s="449" t="s">
        <v>3</v>
      </c>
      <c r="BP4" s="449"/>
      <c r="BQ4" s="450" t="s">
        <v>4</v>
      </c>
      <c r="BR4" s="451" t="s">
        <v>5</v>
      </c>
      <c r="BS4" s="450" t="s">
        <v>1</v>
      </c>
      <c r="BT4" s="449" t="s">
        <v>2</v>
      </c>
      <c r="BU4" s="449"/>
      <c r="BV4" s="449" t="s">
        <v>3</v>
      </c>
      <c r="BW4" s="449"/>
      <c r="BX4" s="450" t="s">
        <v>4</v>
      </c>
      <c r="BY4" s="451" t="s">
        <v>5</v>
      </c>
    </row>
    <row r="5" spans="1:77" ht="15" customHeight="1">
      <c r="A5" s="450"/>
      <c r="B5" s="449" t="s">
        <v>6</v>
      </c>
      <c r="C5" s="449" t="s">
        <v>7</v>
      </c>
      <c r="D5" s="450" t="s">
        <v>6</v>
      </c>
      <c r="E5" s="450" t="s">
        <v>7</v>
      </c>
      <c r="F5" s="450"/>
      <c r="G5" s="451"/>
      <c r="H5" s="450"/>
      <c r="I5" s="449" t="s">
        <v>6</v>
      </c>
      <c r="J5" s="449" t="s">
        <v>7</v>
      </c>
      <c r="K5" s="450" t="s">
        <v>6</v>
      </c>
      <c r="L5" s="450" t="s">
        <v>7</v>
      </c>
      <c r="M5" s="450"/>
      <c r="N5" s="451"/>
      <c r="O5" s="450"/>
      <c r="P5" s="449" t="s">
        <v>6</v>
      </c>
      <c r="Q5" s="449" t="s">
        <v>7</v>
      </c>
      <c r="R5" s="450" t="s">
        <v>6</v>
      </c>
      <c r="S5" s="450" t="s">
        <v>7</v>
      </c>
      <c r="T5" s="450"/>
      <c r="U5" s="451"/>
      <c r="V5" s="450"/>
      <c r="W5" s="449" t="s">
        <v>6</v>
      </c>
      <c r="X5" s="454" t="s">
        <v>7</v>
      </c>
      <c r="Y5" s="455" t="s">
        <v>6</v>
      </c>
      <c r="Z5" s="456" t="s">
        <v>7</v>
      </c>
      <c r="AA5" s="450"/>
      <c r="AB5" s="451"/>
      <c r="AC5" s="450"/>
      <c r="AD5" s="449" t="s">
        <v>6</v>
      </c>
      <c r="AE5" s="449" t="s">
        <v>7</v>
      </c>
      <c r="AF5" s="452" t="s">
        <v>6</v>
      </c>
      <c r="AG5" s="452" t="s">
        <v>7</v>
      </c>
      <c r="AH5" s="450"/>
      <c r="AI5" s="451"/>
      <c r="AJ5" s="450"/>
      <c r="AK5" s="449" t="s">
        <v>6</v>
      </c>
      <c r="AL5" s="449" t="s">
        <v>7</v>
      </c>
      <c r="AM5" s="452" t="s">
        <v>6</v>
      </c>
      <c r="AN5" s="452" t="s">
        <v>7</v>
      </c>
      <c r="AO5" s="450"/>
      <c r="AP5" s="451"/>
      <c r="AQ5" s="457"/>
      <c r="AR5" s="449" t="s">
        <v>6</v>
      </c>
      <c r="AS5" s="449" t="s">
        <v>7</v>
      </c>
      <c r="AT5" s="452" t="s">
        <v>6</v>
      </c>
      <c r="AU5" s="452" t="s">
        <v>7</v>
      </c>
      <c r="AV5" s="450"/>
      <c r="AW5" s="451"/>
      <c r="AX5" s="450"/>
      <c r="AY5" s="449" t="s">
        <v>6</v>
      </c>
      <c r="AZ5" s="449" t="s">
        <v>7</v>
      </c>
      <c r="BA5" s="452" t="s">
        <v>6</v>
      </c>
      <c r="BB5" s="450" t="s">
        <v>7</v>
      </c>
      <c r="BC5" s="450"/>
      <c r="BD5" s="451"/>
      <c r="BE5" s="450"/>
      <c r="BF5" s="449" t="s">
        <v>6</v>
      </c>
      <c r="BG5" s="449" t="s">
        <v>7</v>
      </c>
      <c r="BH5" s="452" t="s">
        <v>6</v>
      </c>
      <c r="BI5" s="452" t="s">
        <v>7</v>
      </c>
      <c r="BJ5" s="450"/>
      <c r="BK5" s="451"/>
      <c r="BL5" s="450"/>
      <c r="BM5" s="449" t="s">
        <v>6</v>
      </c>
      <c r="BN5" s="449" t="s">
        <v>7</v>
      </c>
      <c r="BO5" s="452" t="s">
        <v>6</v>
      </c>
      <c r="BP5" s="452" t="s">
        <v>7</v>
      </c>
      <c r="BQ5" s="450"/>
      <c r="BR5" s="451"/>
      <c r="BS5" s="450"/>
      <c r="BT5" s="449" t="s">
        <v>6</v>
      </c>
      <c r="BU5" s="449" t="s">
        <v>7</v>
      </c>
      <c r="BV5" s="452" t="s">
        <v>6</v>
      </c>
      <c r="BW5" s="452" t="s">
        <v>7</v>
      </c>
      <c r="BX5" s="450"/>
      <c r="BY5" s="451"/>
    </row>
    <row r="6" spans="1:77" ht="15" customHeight="1">
      <c r="A6" s="450"/>
      <c r="B6" s="449"/>
      <c r="C6" s="449"/>
      <c r="D6" s="450"/>
      <c r="E6" s="450"/>
      <c r="F6" s="450"/>
      <c r="G6" s="451"/>
      <c r="H6" s="450"/>
      <c r="I6" s="449"/>
      <c r="J6" s="449"/>
      <c r="K6" s="450"/>
      <c r="L6" s="450"/>
      <c r="M6" s="450"/>
      <c r="N6" s="451"/>
      <c r="O6" s="450"/>
      <c r="P6" s="449"/>
      <c r="Q6" s="449"/>
      <c r="R6" s="450"/>
      <c r="S6" s="450"/>
      <c r="T6" s="450"/>
      <c r="U6" s="451"/>
      <c r="V6" s="450"/>
      <c r="W6" s="449"/>
      <c r="X6" s="454"/>
      <c r="Y6" s="455"/>
      <c r="Z6" s="456"/>
      <c r="AA6" s="450"/>
      <c r="AB6" s="451"/>
      <c r="AC6" s="450"/>
      <c r="AD6" s="449"/>
      <c r="AE6" s="449"/>
      <c r="AF6" s="452"/>
      <c r="AG6" s="452"/>
      <c r="AH6" s="450"/>
      <c r="AI6" s="451"/>
      <c r="AJ6" s="450"/>
      <c r="AK6" s="453"/>
      <c r="AL6" s="453"/>
      <c r="AM6" s="452"/>
      <c r="AN6" s="452"/>
      <c r="AO6" s="450"/>
      <c r="AP6" s="451"/>
      <c r="AQ6" s="457"/>
      <c r="AR6" s="449"/>
      <c r="AS6" s="449"/>
      <c r="AT6" s="452"/>
      <c r="AU6" s="452"/>
      <c r="AV6" s="450"/>
      <c r="AW6" s="451"/>
      <c r="AX6" s="450"/>
      <c r="AY6" s="449"/>
      <c r="AZ6" s="449"/>
      <c r="BA6" s="452"/>
      <c r="BB6" s="450"/>
      <c r="BC6" s="450"/>
      <c r="BD6" s="451"/>
      <c r="BE6" s="450"/>
      <c r="BF6" s="449"/>
      <c r="BG6" s="449"/>
      <c r="BH6" s="452"/>
      <c r="BI6" s="452"/>
      <c r="BJ6" s="450"/>
      <c r="BK6" s="451"/>
      <c r="BL6" s="450"/>
      <c r="BM6" s="449"/>
      <c r="BN6" s="449"/>
      <c r="BO6" s="452"/>
      <c r="BP6" s="452"/>
      <c r="BQ6" s="450"/>
      <c r="BR6" s="451"/>
      <c r="BS6" s="450"/>
      <c r="BT6" s="449"/>
      <c r="BU6" s="449"/>
      <c r="BV6" s="452"/>
      <c r="BW6" s="452"/>
      <c r="BX6" s="450"/>
      <c r="BY6" s="451"/>
    </row>
    <row r="7" spans="1:77" ht="16.5" thickBot="1">
      <c r="A7" s="4">
        <v>809371.41</v>
      </c>
      <c r="B7" s="4"/>
      <c r="C7" s="4"/>
      <c r="D7" s="5"/>
      <c r="E7" s="4"/>
      <c r="F7" s="4"/>
      <c r="G7" s="4"/>
      <c r="H7" s="4"/>
      <c r="I7" s="4"/>
      <c r="J7" s="4"/>
      <c r="K7" s="351"/>
      <c r="L7" s="351"/>
      <c r="M7" s="4"/>
      <c r="N7" s="4"/>
      <c r="O7" s="4">
        <v>879941.79</v>
      </c>
      <c r="P7" s="5">
        <v>19800</v>
      </c>
      <c r="Q7" s="4" t="s">
        <v>247</v>
      </c>
      <c r="R7" s="5">
        <v>90000</v>
      </c>
      <c r="S7" s="4" t="s">
        <v>270</v>
      </c>
      <c r="T7" s="4"/>
      <c r="U7" s="4"/>
      <c r="V7" s="4">
        <v>763176.81</v>
      </c>
      <c r="W7" s="11">
        <v>3900</v>
      </c>
      <c r="X7" s="4" t="s">
        <v>247</v>
      </c>
      <c r="Y7" s="8">
        <v>30000</v>
      </c>
      <c r="Z7" s="4" t="s">
        <v>280</v>
      </c>
      <c r="AA7" s="12"/>
      <c r="AB7" s="4"/>
      <c r="AC7" s="4"/>
      <c r="AD7" s="13"/>
      <c r="AE7" s="14"/>
      <c r="AF7" s="4"/>
      <c r="AG7" s="4"/>
      <c r="AH7" s="12"/>
      <c r="AI7" s="4"/>
      <c r="AJ7" s="14"/>
      <c r="AK7" s="15"/>
      <c r="AL7" s="15"/>
      <c r="AM7" s="15"/>
      <c r="AN7" s="15"/>
      <c r="AO7" s="12"/>
      <c r="AP7" s="4"/>
      <c r="AQ7" s="4"/>
      <c r="AR7" s="11"/>
      <c r="AS7" s="14"/>
      <c r="AT7" s="4"/>
      <c r="AU7" s="4"/>
      <c r="AV7" s="12"/>
      <c r="AW7" s="4"/>
      <c r="AX7" s="4"/>
      <c r="AY7" s="11"/>
      <c r="AZ7" s="14"/>
      <c r="BA7" s="4"/>
      <c r="BB7" s="4"/>
      <c r="BC7" s="12"/>
      <c r="BD7" s="4"/>
      <c r="BE7" s="4"/>
      <c r="BF7" s="13"/>
      <c r="BG7" s="14"/>
      <c r="BH7" s="13"/>
      <c r="BI7" s="16"/>
      <c r="BJ7" s="17"/>
      <c r="BK7" s="4"/>
      <c r="BL7" s="4"/>
      <c r="BM7" s="13"/>
      <c r="BN7" s="14"/>
      <c r="BO7" s="13"/>
      <c r="BP7" s="16"/>
      <c r="BQ7" s="17"/>
      <c r="BR7" s="4"/>
      <c r="BS7" s="4"/>
      <c r="BT7" s="13"/>
      <c r="BU7" s="14"/>
      <c r="BV7" s="13"/>
      <c r="BW7" s="16"/>
      <c r="BX7" s="17"/>
      <c r="BY7" s="4"/>
    </row>
    <row r="8" spans="1:77" ht="15.75">
      <c r="A8" s="4"/>
      <c r="B8" s="4"/>
      <c r="C8" s="4"/>
      <c r="D8" s="6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6">
        <v>4715</v>
      </c>
      <c r="Q8" s="4" t="s">
        <v>247</v>
      </c>
      <c r="R8" s="6">
        <v>14052.5</v>
      </c>
      <c r="S8" s="4" t="s">
        <v>280</v>
      </c>
      <c r="T8" s="4"/>
      <c r="U8" s="4"/>
      <c r="V8" s="4"/>
      <c r="W8" s="6">
        <v>10490</v>
      </c>
      <c r="X8" s="4" t="s">
        <v>247</v>
      </c>
      <c r="Y8" s="4">
        <v>2500</v>
      </c>
      <c r="Z8" s="4" t="s">
        <v>316</v>
      </c>
      <c r="AA8" s="4"/>
      <c r="AB8" s="4"/>
      <c r="AC8" s="4"/>
      <c r="AD8" s="6"/>
      <c r="AE8" s="14"/>
      <c r="AF8" s="4"/>
      <c r="AG8" s="4"/>
      <c r="AH8" s="4"/>
      <c r="AI8" s="4"/>
      <c r="AJ8" s="14"/>
      <c r="AK8" s="15"/>
      <c r="AL8" s="15"/>
      <c r="AM8" s="15"/>
      <c r="AN8" s="15"/>
      <c r="AO8" s="12"/>
      <c r="AP8" s="4"/>
      <c r="AQ8" s="4"/>
      <c r="AR8" s="6"/>
      <c r="AS8" s="14"/>
      <c r="AT8" s="4"/>
      <c r="AU8" s="4"/>
      <c r="AV8" s="4"/>
      <c r="AW8" s="4"/>
      <c r="AX8" s="4"/>
      <c r="AY8" s="6"/>
      <c r="AZ8" s="4"/>
      <c r="BA8" s="6"/>
      <c r="BB8" s="4"/>
      <c r="BC8" s="4"/>
      <c r="BD8" s="4"/>
      <c r="BE8" s="18"/>
      <c r="BF8" s="19"/>
      <c r="BG8" s="14"/>
      <c r="BH8" s="19"/>
      <c r="BI8" s="4"/>
      <c r="BJ8" s="18"/>
      <c r="BK8" s="4"/>
      <c r="BL8" s="18"/>
      <c r="BM8" s="19"/>
      <c r="BN8" s="14"/>
      <c r="BO8" s="19"/>
      <c r="BP8" s="4"/>
      <c r="BQ8" s="18"/>
      <c r="BR8" s="4"/>
      <c r="BS8" s="18"/>
      <c r="BT8" s="19"/>
      <c r="BU8" s="14"/>
      <c r="BV8" s="19"/>
      <c r="BW8" s="4"/>
      <c r="BX8" s="18"/>
      <c r="BY8" s="4"/>
    </row>
    <row r="9" spans="1:77" ht="15.75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>
        <v>450</v>
      </c>
      <c r="Q9" s="4" t="s">
        <v>247</v>
      </c>
      <c r="R9" s="4">
        <v>27000</v>
      </c>
      <c r="S9" s="4" t="s">
        <v>280</v>
      </c>
      <c r="T9" s="4"/>
      <c r="U9" s="4"/>
      <c r="V9" s="4"/>
      <c r="W9" s="4">
        <v>7000</v>
      </c>
      <c r="X9" s="4" t="s">
        <v>247</v>
      </c>
      <c r="Y9" s="4">
        <v>58797.4</v>
      </c>
      <c r="Z9" s="4" t="s">
        <v>280</v>
      </c>
      <c r="AA9" s="4"/>
      <c r="AB9" s="4"/>
      <c r="AC9" s="4"/>
      <c r="AD9" s="4"/>
      <c r="AE9" s="4"/>
      <c r="AF9" s="4"/>
      <c r="AG9" s="4"/>
      <c r="AH9" s="4"/>
      <c r="AI9" s="4"/>
      <c r="AJ9" s="14"/>
      <c r="AK9" s="15"/>
      <c r="AL9" s="15"/>
      <c r="AM9" s="15"/>
      <c r="AN9" s="15"/>
      <c r="AO9" s="12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18"/>
      <c r="BF9" s="18"/>
      <c r="BG9" s="14"/>
      <c r="BH9" s="18"/>
      <c r="BI9" s="18"/>
      <c r="BJ9" s="18"/>
      <c r="BK9" s="4"/>
      <c r="BL9" s="18"/>
      <c r="BM9" s="18"/>
      <c r="BN9" s="14"/>
      <c r="BO9" s="18"/>
      <c r="BP9" s="18"/>
      <c r="BQ9" s="18"/>
      <c r="BR9" s="4"/>
      <c r="BS9" s="18"/>
      <c r="BT9" s="18"/>
      <c r="BU9" s="14"/>
      <c r="BV9" s="18"/>
      <c r="BW9" s="18"/>
      <c r="BX9" s="18"/>
      <c r="BY9" s="4"/>
    </row>
    <row r="10" spans="1:77" ht="15.7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>
        <v>4000</v>
      </c>
      <c r="Q10" s="4" t="s">
        <v>247</v>
      </c>
      <c r="R10" s="4">
        <v>2500</v>
      </c>
      <c r="S10" s="4" t="s">
        <v>281</v>
      </c>
      <c r="T10" s="4"/>
      <c r="U10" s="4"/>
      <c r="V10" s="4"/>
      <c r="W10" s="4">
        <v>22275</v>
      </c>
      <c r="X10" s="4" t="s">
        <v>247</v>
      </c>
      <c r="Y10" s="4">
        <v>10000</v>
      </c>
      <c r="Z10" s="4" t="s">
        <v>253</v>
      </c>
      <c r="AA10" s="4"/>
      <c r="AB10" s="4"/>
      <c r="AC10" s="4"/>
      <c r="AD10" s="4"/>
      <c r="AE10" s="4"/>
      <c r="AF10" s="4"/>
      <c r="AG10" s="4"/>
      <c r="AH10" s="4"/>
      <c r="AI10" s="4"/>
      <c r="AJ10" s="14"/>
      <c r="AK10" s="15"/>
      <c r="AL10" s="15"/>
      <c r="AM10" s="15"/>
      <c r="AN10" s="15"/>
      <c r="AO10" s="12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20"/>
      <c r="BD10" s="4"/>
      <c r="BE10" s="18"/>
      <c r="BF10" s="18"/>
      <c r="BG10" s="14"/>
      <c r="BH10" s="18"/>
      <c r="BI10" s="18"/>
      <c r="BJ10" s="18"/>
      <c r="BK10" s="4"/>
      <c r="BL10" s="18"/>
      <c r="BM10" s="18"/>
      <c r="BN10" s="14"/>
      <c r="BO10" s="18"/>
      <c r="BP10" s="18"/>
      <c r="BQ10" s="18"/>
      <c r="BR10" s="4"/>
      <c r="BS10" s="18"/>
      <c r="BT10" s="18"/>
      <c r="BU10" s="14"/>
      <c r="BV10" s="18"/>
      <c r="BW10" s="18"/>
      <c r="BX10" s="18"/>
      <c r="BY10" s="4"/>
    </row>
    <row r="11" spans="1:77" ht="15.75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>
        <v>3100</v>
      </c>
      <c r="Q11" s="4" t="s">
        <v>247</v>
      </c>
      <c r="R11" s="4">
        <v>15000</v>
      </c>
      <c r="S11" s="4" t="s">
        <v>280</v>
      </c>
      <c r="T11" s="4"/>
      <c r="U11" s="4"/>
      <c r="V11" s="4"/>
      <c r="W11" s="4">
        <v>16950</v>
      </c>
      <c r="X11" s="4" t="s">
        <v>247</v>
      </c>
      <c r="Y11" s="4">
        <v>7895</v>
      </c>
      <c r="Z11" s="4" t="s">
        <v>287</v>
      </c>
      <c r="AA11" s="4"/>
      <c r="AB11" s="4"/>
      <c r="AC11" s="4"/>
      <c r="AD11" s="4"/>
      <c r="AE11" s="4"/>
      <c r="AF11" s="21"/>
      <c r="AG11" s="4"/>
      <c r="AH11" s="4"/>
      <c r="AI11" s="4"/>
      <c r="AJ11" s="14"/>
      <c r="AK11" s="15"/>
      <c r="AL11" s="15"/>
      <c r="AM11" s="15"/>
      <c r="AN11" s="15"/>
      <c r="AO11" s="12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18"/>
      <c r="BF11" s="18"/>
      <c r="BG11" s="14"/>
      <c r="BH11" s="18"/>
      <c r="BI11" s="4"/>
      <c r="BJ11" s="18"/>
      <c r="BK11" s="4"/>
      <c r="BL11" s="18"/>
      <c r="BM11" s="18"/>
      <c r="BN11" s="14"/>
      <c r="BO11" s="18"/>
      <c r="BP11" s="4"/>
      <c r="BQ11" s="18"/>
      <c r="BR11" s="4"/>
      <c r="BS11" s="18"/>
      <c r="BT11" s="18"/>
      <c r="BU11" s="14"/>
      <c r="BV11" s="18"/>
      <c r="BW11" s="4"/>
      <c r="BX11" s="18"/>
      <c r="BY11" s="4"/>
    </row>
    <row r="12" spans="1:77" ht="15.7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>
        <v>16150</v>
      </c>
      <c r="Q12" s="4" t="s">
        <v>247</v>
      </c>
      <c r="R12" s="4">
        <v>5815</v>
      </c>
      <c r="S12" s="4" t="s">
        <v>280</v>
      </c>
      <c r="T12" s="4"/>
      <c r="U12" s="4"/>
      <c r="V12" s="4"/>
      <c r="W12" s="4">
        <v>8435</v>
      </c>
      <c r="X12" s="4" t="s">
        <v>277</v>
      </c>
      <c r="Y12" s="4">
        <v>1750</v>
      </c>
      <c r="Z12" s="4" t="s">
        <v>254</v>
      </c>
      <c r="AA12" s="4"/>
      <c r="AB12" s="4"/>
      <c r="AC12" s="4"/>
      <c r="AD12" s="4"/>
      <c r="AE12" s="4"/>
      <c r="AF12" s="4"/>
      <c r="AG12" s="4"/>
      <c r="AH12" s="4"/>
      <c r="AI12" s="4"/>
      <c r="AJ12" s="14"/>
      <c r="AK12" s="15"/>
      <c r="AL12" s="15"/>
      <c r="AM12" s="15"/>
      <c r="AN12" s="15"/>
      <c r="AO12" s="12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18"/>
      <c r="BF12" s="18"/>
      <c r="BG12" s="14"/>
      <c r="BH12" s="18"/>
      <c r="BI12" s="4"/>
      <c r="BJ12" s="18"/>
      <c r="BK12" s="4"/>
      <c r="BL12" s="18"/>
      <c r="BM12" s="18"/>
      <c r="BN12" s="14"/>
      <c r="BO12" s="18"/>
      <c r="BP12" s="4"/>
      <c r="BQ12" s="18"/>
      <c r="BR12" s="4"/>
      <c r="BS12" s="18"/>
      <c r="BT12" s="18"/>
      <c r="BU12" s="14"/>
      <c r="BV12" s="18"/>
      <c r="BW12" s="4"/>
      <c r="BX12" s="18"/>
      <c r="BY12" s="4"/>
    </row>
    <row r="13" spans="1:77" ht="15.75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>
        <v>1400</v>
      </c>
      <c r="Q13" s="4" t="s">
        <v>247</v>
      </c>
      <c r="R13" s="4">
        <v>2500</v>
      </c>
      <c r="S13" s="4" t="s">
        <v>281</v>
      </c>
      <c r="T13" s="4"/>
      <c r="U13" s="4"/>
      <c r="V13" s="4"/>
      <c r="W13" s="4">
        <v>40000</v>
      </c>
      <c r="X13" s="4" t="s">
        <v>251</v>
      </c>
      <c r="Y13" s="4">
        <v>1200</v>
      </c>
      <c r="Z13" s="4" t="s">
        <v>255</v>
      </c>
      <c r="AA13" s="4"/>
      <c r="AB13" s="4"/>
      <c r="AC13" s="4"/>
      <c r="AD13" s="4"/>
      <c r="AE13" s="4"/>
      <c r="AF13" s="4"/>
      <c r="AG13" s="4"/>
      <c r="AH13" s="4"/>
      <c r="AI13" s="4"/>
      <c r="AJ13" s="14"/>
      <c r="AK13" s="15"/>
      <c r="AL13" s="15"/>
      <c r="AM13" s="15"/>
      <c r="AN13" s="15"/>
      <c r="AO13" s="12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18"/>
      <c r="BF13" s="18"/>
      <c r="BG13" s="18"/>
      <c r="BH13" s="18"/>
      <c r="BI13" s="18"/>
      <c r="BJ13" s="18"/>
      <c r="BK13" s="4"/>
      <c r="BL13" s="18"/>
      <c r="BM13" s="18"/>
      <c r="BN13" s="18"/>
      <c r="BO13" s="18"/>
      <c r="BP13" s="18"/>
      <c r="BQ13" s="18"/>
      <c r="BR13" s="4"/>
      <c r="BS13" s="18"/>
      <c r="BT13" s="18"/>
      <c r="BU13" s="18"/>
      <c r="BV13" s="18"/>
      <c r="BW13" s="18"/>
      <c r="BX13" s="18"/>
      <c r="BY13" s="4"/>
    </row>
    <row r="14" spans="1:77" ht="15.7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>
        <v>6300</v>
      </c>
      <c r="Q14" s="4" t="s">
        <v>247</v>
      </c>
      <c r="R14" s="4">
        <v>2500</v>
      </c>
      <c r="S14" s="4" t="s">
        <v>281</v>
      </c>
      <c r="T14" s="4"/>
      <c r="U14" s="4"/>
      <c r="V14" s="4"/>
      <c r="W14" s="4">
        <v>80000</v>
      </c>
      <c r="X14" s="4" t="s">
        <v>251</v>
      </c>
      <c r="Y14" s="4">
        <v>150</v>
      </c>
      <c r="Z14" s="4" t="s">
        <v>317</v>
      </c>
      <c r="AA14" s="4"/>
      <c r="AB14" s="4"/>
      <c r="AC14" s="4"/>
      <c r="AD14" s="4"/>
      <c r="AE14" s="4"/>
      <c r="AF14" s="4"/>
      <c r="AG14" s="4"/>
      <c r="AH14" s="4"/>
      <c r="AI14" s="4"/>
      <c r="AJ14" s="14"/>
      <c r="AK14" s="15"/>
      <c r="AL14" s="15"/>
      <c r="AM14" s="15"/>
      <c r="AN14" s="15"/>
      <c r="AO14" s="12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18"/>
      <c r="BF14" s="18"/>
      <c r="BG14" s="18"/>
      <c r="BH14" s="18"/>
      <c r="BI14" s="18"/>
      <c r="BJ14" s="18"/>
      <c r="BK14" s="4"/>
      <c r="BL14" s="18"/>
      <c r="BM14" s="18"/>
      <c r="BN14" s="18"/>
      <c r="BO14" s="18"/>
      <c r="BP14" s="18"/>
      <c r="BQ14" s="18"/>
      <c r="BR14" s="4"/>
      <c r="BS14" s="18"/>
      <c r="BT14" s="18"/>
      <c r="BU14" s="18"/>
      <c r="BV14" s="18"/>
      <c r="BW14" s="18"/>
      <c r="BX14" s="18"/>
      <c r="BY14" s="4"/>
    </row>
    <row r="15" spans="1:77" ht="15.75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>
        <v>7500</v>
      </c>
      <c r="Q15" s="4" t="s">
        <v>247</v>
      </c>
      <c r="R15" s="4">
        <v>2500</v>
      </c>
      <c r="S15" s="4" t="s">
        <v>281</v>
      </c>
      <c r="T15" s="4"/>
      <c r="U15" s="4"/>
      <c r="V15" s="4"/>
      <c r="W15" s="4">
        <v>15000</v>
      </c>
      <c r="X15" s="4" t="s">
        <v>314</v>
      </c>
      <c r="Y15" s="4">
        <v>13950</v>
      </c>
      <c r="Z15" s="4" t="s">
        <v>256</v>
      </c>
      <c r="AA15" s="4"/>
      <c r="AB15" s="4"/>
      <c r="AC15" s="4"/>
      <c r="AD15" s="4"/>
      <c r="AE15" s="4"/>
      <c r="AF15" s="4"/>
      <c r="AG15" s="4"/>
      <c r="AH15" s="4"/>
      <c r="AI15" s="4"/>
      <c r="AJ15" s="14"/>
      <c r="AK15" s="15"/>
      <c r="AL15" s="15"/>
      <c r="AM15" s="15"/>
      <c r="AN15" s="15"/>
      <c r="AO15" s="12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18"/>
      <c r="BF15" s="18"/>
      <c r="BG15" s="18"/>
      <c r="BH15" s="18"/>
      <c r="BI15" s="18"/>
      <c r="BJ15" s="18"/>
      <c r="BK15" s="4"/>
      <c r="BL15" s="18"/>
      <c r="BM15" s="18"/>
      <c r="BN15" s="18"/>
      <c r="BO15" s="18"/>
      <c r="BP15" s="18"/>
      <c r="BQ15" s="18"/>
      <c r="BR15" s="4"/>
      <c r="BS15" s="18"/>
      <c r="BT15" s="18"/>
      <c r="BU15" s="18"/>
      <c r="BV15" s="18"/>
      <c r="BW15" s="18"/>
      <c r="BX15" s="18"/>
      <c r="BY15" s="4"/>
    </row>
    <row r="16" spans="1:77" ht="15.75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>
        <v>2400</v>
      </c>
      <c r="Q16" s="4" t="s">
        <v>247</v>
      </c>
      <c r="R16" s="4">
        <v>13000</v>
      </c>
      <c r="S16" s="4" t="s">
        <v>282</v>
      </c>
      <c r="T16" s="4"/>
      <c r="U16" s="4"/>
      <c r="V16" s="4"/>
      <c r="W16" s="4">
        <v>3078</v>
      </c>
      <c r="X16" s="4" t="s">
        <v>315</v>
      </c>
      <c r="Y16" s="4">
        <v>12000</v>
      </c>
      <c r="Z16" s="4" t="s">
        <v>318</v>
      </c>
      <c r="AA16" s="4"/>
      <c r="AB16" s="4"/>
      <c r="AC16" s="4"/>
      <c r="AD16" s="4"/>
      <c r="AE16" s="4"/>
      <c r="AF16" s="4"/>
      <c r="AG16" s="4"/>
      <c r="AH16" s="4"/>
      <c r="AI16" s="4"/>
      <c r="AJ16" s="14"/>
      <c r="AK16" s="15"/>
      <c r="AL16" s="15"/>
      <c r="AM16" s="15"/>
      <c r="AN16" s="15"/>
      <c r="AO16" s="12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18"/>
      <c r="BF16" s="18"/>
      <c r="BG16" s="18"/>
      <c r="BH16" s="18"/>
      <c r="BI16" s="4"/>
      <c r="BJ16" s="18"/>
      <c r="BK16" s="4"/>
      <c r="BL16" s="18"/>
      <c r="BM16" s="18"/>
      <c r="BN16" s="18"/>
      <c r="BO16" s="18"/>
      <c r="BP16" s="4"/>
      <c r="BQ16" s="18"/>
      <c r="BR16" s="4"/>
      <c r="BS16" s="18"/>
      <c r="BT16" s="18"/>
      <c r="BU16" s="18"/>
      <c r="BV16" s="18"/>
      <c r="BW16" s="4"/>
      <c r="BX16" s="18"/>
      <c r="BY16" s="4"/>
    </row>
    <row r="17" spans="1:77" ht="15.75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>
        <v>19500</v>
      </c>
      <c r="Q17" s="4" t="s">
        <v>247</v>
      </c>
      <c r="R17" s="4">
        <v>6000</v>
      </c>
      <c r="S17" s="4" t="s">
        <v>252</v>
      </c>
      <c r="T17" s="4"/>
      <c r="U17" s="4"/>
      <c r="V17" s="4"/>
      <c r="W17" s="4"/>
      <c r="X17" s="4"/>
      <c r="Y17" s="4">
        <v>10000</v>
      </c>
      <c r="Z17" s="4" t="s">
        <v>319</v>
      </c>
      <c r="AA17" s="4"/>
      <c r="AB17" s="4"/>
      <c r="AC17" s="4"/>
      <c r="AD17" s="4"/>
      <c r="AE17" s="4"/>
      <c r="AF17" s="4"/>
      <c r="AG17" s="4"/>
      <c r="AH17" s="4"/>
      <c r="AI17" s="4"/>
      <c r="AJ17" s="14"/>
      <c r="AK17" s="15"/>
      <c r="AL17" s="15"/>
      <c r="AM17" s="15"/>
      <c r="AN17" s="15"/>
      <c r="AO17" s="12"/>
      <c r="AP17" s="4"/>
      <c r="AQ17" s="4"/>
      <c r="AR17" s="4"/>
      <c r="AS17" s="4"/>
      <c r="AT17" s="4"/>
      <c r="AU17" s="4"/>
      <c r="AV17" s="4"/>
      <c r="AW17" s="4"/>
      <c r="AX17" s="4"/>
      <c r="AY17" s="21"/>
      <c r="AZ17" s="21"/>
      <c r="BA17" s="4"/>
      <c r="BB17" s="4"/>
      <c r="BC17" s="4"/>
      <c r="BD17" s="4"/>
      <c r="BE17" s="18"/>
      <c r="BF17" s="18"/>
      <c r="BG17" s="18"/>
      <c r="BH17" s="18"/>
      <c r="BI17" s="4"/>
      <c r="BJ17" s="18"/>
      <c r="BK17" s="4"/>
      <c r="BL17" s="18"/>
      <c r="BM17" s="18"/>
      <c r="BN17" s="18"/>
      <c r="BO17" s="18"/>
      <c r="BP17" s="4"/>
      <c r="BQ17" s="18"/>
      <c r="BR17" s="4"/>
      <c r="BS17" s="18"/>
      <c r="BT17" s="18"/>
      <c r="BU17" s="18"/>
      <c r="BV17" s="18"/>
      <c r="BW17" s="4"/>
      <c r="BX17" s="18"/>
      <c r="BY17" s="4"/>
    </row>
    <row r="18" spans="1:77" ht="15.75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>
        <v>480</v>
      </c>
      <c r="Q18" s="4" t="s">
        <v>247</v>
      </c>
      <c r="R18" s="4">
        <v>6000</v>
      </c>
      <c r="S18" s="4" t="s">
        <v>281</v>
      </c>
      <c r="T18" s="4"/>
      <c r="U18" s="4"/>
      <c r="V18" s="4"/>
      <c r="W18" s="4"/>
      <c r="X18" s="4"/>
      <c r="Y18" s="4">
        <v>5020</v>
      </c>
      <c r="Z18" s="4" t="s">
        <v>320</v>
      </c>
      <c r="AA18" s="4"/>
      <c r="AB18" s="4"/>
      <c r="AC18" s="4"/>
      <c r="AD18" s="4"/>
      <c r="AE18" s="4"/>
      <c r="AF18" s="4"/>
      <c r="AG18" s="4"/>
      <c r="AH18" s="4"/>
      <c r="AI18" s="4"/>
      <c r="AJ18" s="14"/>
      <c r="AK18" s="15"/>
      <c r="AL18" s="15"/>
      <c r="AM18" s="15"/>
      <c r="AN18" s="15"/>
      <c r="AO18" s="12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18"/>
      <c r="BF18" s="18"/>
      <c r="BG18" s="18"/>
      <c r="BH18" s="18"/>
      <c r="BI18" s="18"/>
      <c r="BJ18" s="18"/>
      <c r="BK18" s="4"/>
      <c r="BL18" s="18"/>
      <c r="BM18" s="18"/>
      <c r="BN18" s="18"/>
      <c r="BO18" s="18"/>
      <c r="BP18" s="18"/>
      <c r="BQ18" s="18"/>
      <c r="BR18" s="4"/>
      <c r="BS18" s="18"/>
      <c r="BT18" s="18"/>
      <c r="BU18" s="18"/>
      <c r="BV18" s="18"/>
      <c r="BW18" s="18"/>
      <c r="BX18" s="18"/>
      <c r="BY18" s="4"/>
    </row>
    <row r="19" spans="1:77" ht="15.75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>
        <v>720</v>
      </c>
      <c r="Q19" s="4" t="s">
        <v>247</v>
      </c>
      <c r="R19" s="4">
        <v>3000</v>
      </c>
      <c r="S19" s="4" t="s">
        <v>283</v>
      </c>
      <c r="T19" s="4"/>
      <c r="U19" s="4"/>
      <c r="V19" s="4"/>
      <c r="W19" s="4"/>
      <c r="X19" s="4"/>
      <c r="Y19" s="4">
        <v>2000</v>
      </c>
      <c r="Z19" s="4" t="s">
        <v>321</v>
      </c>
      <c r="AA19" s="4"/>
      <c r="AB19" s="4"/>
      <c r="AC19" s="4"/>
      <c r="AD19" s="4"/>
      <c r="AE19" s="4"/>
      <c r="AF19" s="4"/>
      <c r="AG19" s="4"/>
      <c r="AH19" s="4"/>
      <c r="AI19" s="4"/>
      <c r="AJ19" s="14"/>
      <c r="AK19" s="15"/>
      <c r="AL19" s="15"/>
      <c r="AM19" s="15"/>
      <c r="AN19" s="15"/>
      <c r="AO19" s="12"/>
      <c r="AP19" s="4"/>
      <c r="AQ19" s="22"/>
      <c r="AR19" s="22"/>
      <c r="AS19" s="22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18"/>
      <c r="BF19" s="18"/>
      <c r="BG19" s="4"/>
      <c r="BH19" s="18"/>
      <c r="BI19" s="18"/>
      <c r="BJ19" s="18"/>
      <c r="BK19" s="4"/>
      <c r="BL19" s="18"/>
      <c r="BM19" s="18"/>
      <c r="BN19" s="4"/>
      <c r="BO19" s="18"/>
      <c r="BP19" s="18"/>
      <c r="BQ19" s="18"/>
      <c r="BR19" s="4"/>
      <c r="BS19" s="18"/>
      <c r="BT19" s="18"/>
      <c r="BU19" s="4"/>
      <c r="BV19" s="18"/>
      <c r="BW19" s="18"/>
      <c r="BX19" s="18"/>
      <c r="BY19" s="4"/>
    </row>
    <row r="20" spans="1:77" ht="15.75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>
        <v>3990</v>
      </c>
      <c r="Q20" s="4" t="s">
        <v>247</v>
      </c>
      <c r="R20" s="4">
        <v>246736.98</v>
      </c>
      <c r="S20" s="4" t="s">
        <v>284</v>
      </c>
      <c r="T20" s="4"/>
      <c r="U20" s="4"/>
      <c r="V20" s="4"/>
      <c r="W20" s="4"/>
      <c r="X20" s="4"/>
      <c r="Y20" s="4">
        <v>500</v>
      </c>
      <c r="Z20" s="4" t="s">
        <v>322</v>
      </c>
      <c r="AA20" s="4"/>
      <c r="AB20" s="4"/>
      <c r="AC20" s="4"/>
      <c r="AD20" s="4"/>
      <c r="AE20" s="4"/>
      <c r="AF20" s="4"/>
      <c r="AG20" s="4"/>
      <c r="AH20" s="4"/>
      <c r="AI20" s="4"/>
      <c r="AJ20" s="14"/>
      <c r="AK20" s="15"/>
      <c r="AL20" s="15"/>
      <c r="AM20" s="15"/>
      <c r="AN20" s="15"/>
      <c r="AO20" s="12"/>
      <c r="AP20" s="14"/>
      <c r="AQ20" s="15"/>
      <c r="AR20" s="15"/>
      <c r="AS20" s="15"/>
      <c r="AT20" s="12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18"/>
      <c r="BF20" s="18"/>
      <c r="BG20" s="4"/>
      <c r="BH20" s="18"/>
      <c r="BI20" s="4"/>
      <c r="BJ20" s="18"/>
      <c r="BK20" s="4"/>
      <c r="BL20" s="18"/>
      <c r="BM20" s="18"/>
      <c r="BN20" s="4"/>
      <c r="BO20" s="18"/>
      <c r="BP20" s="4"/>
      <c r="BQ20" s="18"/>
      <c r="BR20" s="4"/>
      <c r="BS20" s="18"/>
      <c r="BT20" s="18"/>
      <c r="BU20" s="4"/>
      <c r="BV20" s="18"/>
      <c r="BW20" s="4"/>
      <c r="BX20" s="18"/>
      <c r="BY20" s="4"/>
    </row>
    <row r="21" spans="1:77" ht="15.75">
      <c r="A21" s="4"/>
      <c r="B21" s="4"/>
      <c r="C21" s="4"/>
      <c r="D21" s="4"/>
      <c r="E21" s="4"/>
      <c r="F21" s="4"/>
      <c r="G21" s="4"/>
      <c r="H21" s="4"/>
      <c r="I21" s="348"/>
      <c r="J21" s="348"/>
      <c r="K21" s="348"/>
      <c r="L21" s="349"/>
      <c r="M21" s="349"/>
      <c r="N21" s="4"/>
      <c r="O21" s="4"/>
      <c r="P21" s="4">
        <v>31</v>
      </c>
      <c r="Q21" s="4" t="s">
        <v>248</v>
      </c>
      <c r="R21" s="4">
        <v>6700</v>
      </c>
      <c r="S21" s="4" t="s">
        <v>285</v>
      </c>
      <c r="T21" s="4"/>
      <c r="U21" s="4"/>
      <c r="V21" s="4"/>
      <c r="W21" s="4"/>
      <c r="X21" s="4"/>
      <c r="Y21" s="4">
        <v>300</v>
      </c>
      <c r="Z21" s="4" t="s">
        <v>322</v>
      </c>
      <c r="AA21" s="4"/>
      <c r="AB21" s="4"/>
      <c r="AC21" s="4"/>
      <c r="AD21" s="4"/>
      <c r="AE21" s="4"/>
      <c r="AF21" s="4"/>
      <c r="AG21" s="4"/>
      <c r="AH21" s="2"/>
      <c r="AI21" s="4"/>
      <c r="AJ21" s="14"/>
      <c r="AK21" s="15"/>
      <c r="AL21" s="15"/>
      <c r="AM21" s="15"/>
      <c r="AN21" s="15"/>
      <c r="AO21" s="2"/>
      <c r="AP21" s="14"/>
      <c r="AQ21" s="15"/>
      <c r="AR21" s="15"/>
      <c r="AS21" s="15"/>
      <c r="AT21" s="12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18"/>
      <c r="BF21" s="18"/>
      <c r="BG21" s="4"/>
      <c r="BH21" s="4"/>
      <c r="BI21" s="4"/>
      <c r="BJ21" s="18"/>
      <c r="BK21" s="4"/>
      <c r="BL21" s="18"/>
      <c r="BM21" s="18"/>
      <c r="BN21" s="4"/>
      <c r="BO21" s="4"/>
      <c r="BP21" s="4"/>
      <c r="BQ21" s="18"/>
      <c r="BR21" s="4"/>
      <c r="BS21" s="18"/>
      <c r="BT21" s="18"/>
      <c r="BU21" s="4"/>
      <c r="BV21" s="4"/>
      <c r="BW21" s="4"/>
      <c r="BX21" s="18"/>
      <c r="BY21" s="4"/>
    </row>
    <row r="22" spans="1:77" ht="15.75">
      <c r="A22" s="4"/>
      <c r="B22" s="4"/>
      <c r="C22" s="4"/>
      <c r="D22" s="4"/>
      <c r="E22" s="4"/>
      <c r="F22" s="4"/>
      <c r="G22" s="4"/>
      <c r="H22" s="14"/>
      <c r="I22" s="350"/>
      <c r="J22" s="350"/>
      <c r="K22" s="352"/>
      <c r="L22" s="353"/>
      <c r="M22" s="349"/>
      <c r="N22" s="4"/>
      <c r="O22" s="4"/>
      <c r="P22" s="4">
        <v>297</v>
      </c>
      <c r="Q22" s="4" t="s">
        <v>275</v>
      </c>
      <c r="R22" s="4">
        <v>3900</v>
      </c>
      <c r="S22" s="4" t="s">
        <v>286</v>
      </c>
      <c r="T22" s="4"/>
      <c r="U22" s="4"/>
      <c r="V22" s="4"/>
      <c r="W22" s="4"/>
      <c r="X22" s="4"/>
      <c r="Y22" s="4">
        <v>300</v>
      </c>
      <c r="Z22" s="4" t="s">
        <v>323</v>
      </c>
      <c r="AA22" s="23"/>
      <c r="AB22" s="4"/>
      <c r="AC22" s="4"/>
      <c r="AD22" s="4"/>
      <c r="AE22" s="4"/>
      <c r="AF22" s="4"/>
      <c r="AG22" s="4"/>
      <c r="AH22" s="23"/>
      <c r="AI22" s="4"/>
      <c r="AJ22" s="14"/>
      <c r="AK22" s="15"/>
      <c r="AL22" s="15"/>
      <c r="AM22" s="15"/>
      <c r="AN22" s="8"/>
      <c r="AO22" s="24"/>
      <c r="AP22" s="14"/>
      <c r="AQ22" s="15"/>
      <c r="AR22" s="15"/>
      <c r="AS22" s="15"/>
      <c r="AT22" s="12"/>
      <c r="AU22" s="4"/>
      <c r="AV22" s="23"/>
      <c r="AW22" s="4"/>
      <c r="AX22" s="4"/>
      <c r="AY22" s="4"/>
      <c r="AZ22" s="4"/>
      <c r="BA22" s="4"/>
      <c r="BB22" s="4"/>
      <c r="BC22" s="23"/>
      <c r="BD22" s="4"/>
      <c r="BE22" s="18"/>
      <c r="BF22" s="18"/>
      <c r="BG22" s="18"/>
      <c r="BH22" s="18"/>
      <c r="BI22" s="4"/>
      <c r="BJ22" s="25"/>
      <c r="BK22" s="4"/>
      <c r="BL22" s="18"/>
      <c r="BM22" s="18"/>
      <c r="BN22" s="18"/>
      <c r="BO22" s="18"/>
      <c r="BP22" s="4"/>
      <c r="BQ22" s="25"/>
      <c r="BR22" s="4"/>
      <c r="BS22" s="18"/>
      <c r="BT22" s="18"/>
      <c r="BU22" s="18"/>
      <c r="BV22" s="18"/>
      <c r="BW22" s="4"/>
      <c r="BX22" s="25"/>
      <c r="BY22" s="4"/>
    </row>
    <row r="23" spans="1:77" ht="15.75">
      <c r="A23" s="4"/>
      <c r="B23" s="4"/>
      <c r="C23" s="4"/>
      <c r="D23" s="4"/>
      <c r="E23" s="4"/>
      <c r="F23" s="4"/>
      <c r="G23" s="4"/>
      <c r="H23" s="14"/>
      <c r="I23" s="350"/>
      <c r="J23" s="350"/>
      <c r="K23" s="352"/>
      <c r="L23" s="353"/>
      <c r="M23" s="349"/>
      <c r="N23" s="4"/>
      <c r="O23" s="4"/>
      <c r="P23" s="4">
        <v>1120</v>
      </c>
      <c r="Q23" s="4" t="s">
        <v>276</v>
      </c>
      <c r="R23" s="4">
        <v>7096</v>
      </c>
      <c r="S23" s="4" t="s">
        <v>287</v>
      </c>
      <c r="T23" s="4"/>
      <c r="U23" s="4"/>
      <c r="V23" s="4"/>
      <c r="W23" s="4"/>
      <c r="X23" s="4"/>
      <c r="Y23" s="4">
        <v>270</v>
      </c>
      <c r="Z23" s="4" t="s">
        <v>324</v>
      </c>
      <c r="AA23" s="23"/>
      <c r="AB23" s="4"/>
      <c r="AC23" s="4"/>
      <c r="AD23" s="4"/>
      <c r="AE23" s="4"/>
      <c r="AF23" s="4"/>
      <c r="AG23" s="4"/>
      <c r="AH23" s="23"/>
      <c r="AI23" s="4"/>
      <c r="AJ23" s="14"/>
      <c r="AK23" s="15"/>
      <c r="AL23" s="15"/>
      <c r="AM23" s="15"/>
      <c r="AN23" s="15"/>
      <c r="AO23" s="24"/>
      <c r="AP23" s="14"/>
      <c r="AQ23" s="15"/>
      <c r="AR23" s="15"/>
      <c r="AS23" s="15"/>
      <c r="AT23" s="12"/>
      <c r="AU23" s="4"/>
      <c r="AV23" s="23"/>
      <c r="AW23" s="4"/>
      <c r="AX23" s="4"/>
      <c r="AY23" s="4"/>
      <c r="AZ23" s="4"/>
      <c r="BA23" s="4"/>
      <c r="BB23" s="4"/>
      <c r="BC23" s="23"/>
      <c r="BD23" s="4"/>
      <c r="BE23" s="18"/>
      <c r="BF23" s="18"/>
      <c r="BG23" s="18"/>
      <c r="BH23" s="18"/>
      <c r="BI23" s="4"/>
      <c r="BJ23" s="25"/>
      <c r="BK23" s="4"/>
      <c r="BL23" s="18"/>
      <c r="BM23" s="18"/>
      <c r="BN23" s="18"/>
      <c r="BO23" s="18"/>
      <c r="BP23" s="4"/>
      <c r="BQ23" s="25"/>
      <c r="BR23" s="4"/>
      <c r="BS23" s="18"/>
      <c r="BT23" s="18"/>
      <c r="BU23" s="18"/>
      <c r="BV23" s="18"/>
      <c r="BW23" s="4"/>
      <c r="BX23" s="25"/>
      <c r="BY23" s="4"/>
    </row>
    <row r="24" spans="1:77" ht="15.75">
      <c r="A24" s="4"/>
      <c r="B24" s="4"/>
      <c r="C24" s="4"/>
      <c r="D24" s="4"/>
      <c r="E24" s="4"/>
      <c r="F24" s="4"/>
      <c r="G24" s="4"/>
      <c r="H24" s="14"/>
      <c r="I24" s="350"/>
      <c r="J24" s="350"/>
      <c r="K24" s="352"/>
      <c r="L24" s="353"/>
      <c r="M24" s="349"/>
      <c r="N24" s="4"/>
      <c r="O24" s="4"/>
      <c r="P24" s="4">
        <v>60</v>
      </c>
      <c r="Q24" s="4" t="s">
        <v>248</v>
      </c>
      <c r="R24" s="4">
        <v>1500</v>
      </c>
      <c r="S24" s="4" t="s">
        <v>288</v>
      </c>
      <c r="T24" s="4"/>
      <c r="U24" s="4"/>
      <c r="V24" s="4"/>
      <c r="W24" s="22"/>
      <c r="X24" s="22"/>
      <c r="Y24" s="4">
        <v>2821</v>
      </c>
      <c r="Z24" s="4" t="s">
        <v>325</v>
      </c>
      <c r="AA24" s="23"/>
      <c r="AB24" s="4"/>
      <c r="AC24" s="4"/>
      <c r="AD24" s="4"/>
      <c r="AE24" s="4"/>
      <c r="AF24" s="4"/>
      <c r="AG24" s="4"/>
      <c r="AH24" s="23"/>
      <c r="AI24" s="4"/>
      <c r="AJ24" s="4"/>
      <c r="AK24" s="6"/>
      <c r="AL24" s="6"/>
      <c r="AM24" s="6"/>
      <c r="AN24" s="6"/>
      <c r="AO24" s="23"/>
      <c r="AP24" s="14"/>
      <c r="AQ24" s="15"/>
      <c r="AR24" s="15"/>
      <c r="AS24" s="15"/>
      <c r="AT24" s="17"/>
      <c r="AU24" s="4"/>
      <c r="AV24" s="23"/>
      <c r="AW24" s="4"/>
      <c r="AX24" s="4"/>
      <c r="AY24" s="4"/>
      <c r="AZ24" s="4"/>
      <c r="BA24" s="4"/>
      <c r="BB24" s="4"/>
      <c r="BC24" s="23"/>
      <c r="BD24" s="4"/>
      <c r="BE24" s="18"/>
      <c r="BF24" s="18"/>
      <c r="BG24" s="18"/>
      <c r="BH24" s="18"/>
      <c r="BI24" s="4"/>
      <c r="BJ24" s="25"/>
      <c r="BK24" s="4"/>
      <c r="BL24" s="18"/>
      <c r="BM24" s="18"/>
      <c r="BN24" s="18"/>
      <c r="BO24" s="18"/>
      <c r="BP24" s="4"/>
      <c r="BQ24" s="25"/>
      <c r="BR24" s="4"/>
      <c r="BS24" s="18"/>
      <c r="BT24" s="18"/>
      <c r="BU24" s="18"/>
      <c r="BV24" s="18"/>
      <c r="BW24" s="4"/>
      <c r="BX24" s="25"/>
      <c r="BY24" s="4"/>
    </row>
    <row r="25" spans="1:77" ht="15.75">
      <c r="A25" s="4"/>
      <c r="B25" s="4"/>
      <c r="C25" s="4"/>
      <c r="D25" s="4"/>
      <c r="E25" s="4"/>
      <c r="F25" s="4"/>
      <c r="G25" s="4"/>
      <c r="H25" s="14"/>
      <c r="I25" s="350"/>
      <c r="J25" s="350"/>
      <c r="K25" s="352"/>
      <c r="L25" s="353"/>
      <c r="M25" s="349"/>
      <c r="N25" s="4"/>
      <c r="O25" s="4"/>
      <c r="P25" s="4">
        <v>5800</v>
      </c>
      <c r="Q25" s="4" t="s">
        <v>250</v>
      </c>
      <c r="R25" s="4">
        <v>2100</v>
      </c>
      <c r="S25" s="4" t="s">
        <v>289</v>
      </c>
      <c r="T25" s="4"/>
      <c r="U25" s="4"/>
      <c r="V25" s="14"/>
      <c r="W25" s="15"/>
      <c r="X25" s="15"/>
      <c r="Y25" s="12">
        <v>200</v>
      </c>
      <c r="Z25" s="4" t="s">
        <v>8</v>
      </c>
      <c r="AA25" s="23"/>
      <c r="AB25" s="4"/>
      <c r="AC25" s="4"/>
      <c r="AD25" s="4"/>
      <c r="AE25" s="4"/>
      <c r="AF25" s="4"/>
      <c r="AG25" s="4"/>
      <c r="AH25" s="23"/>
      <c r="AI25" s="4"/>
      <c r="AJ25" s="4"/>
      <c r="AK25" s="4"/>
      <c r="AL25" s="4"/>
      <c r="AM25" s="4"/>
      <c r="AN25" s="4"/>
      <c r="AO25" s="23"/>
      <c r="AP25" s="4"/>
      <c r="AQ25" s="6"/>
      <c r="AR25" s="6"/>
      <c r="AS25" s="6"/>
      <c r="AT25" s="18"/>
      <c r="AU25" s="4"/>
      <c r="AV25" s="23"/>
      <c r="AW25" s="4"/>
      <c r="AX25" s="4"/>
      <c r="AY25" s="4"/>
      <c r="AZ25" s="4"/>
      <c r="BA25" s="4"/>
      <c r="BB25" s="4"/>
      <c r="BC25" s="23"/>
      <c r="BD25" s="4"/>
      <c r="BE25" s="18"/>
      <c r="BF25" s="18"/>
      <c r="BG25" s="18"/>
      <c r="BH25" s="18"/>
      <c r="BI25" s="4"/>
      <c r="BJ25" s="25"/>
      <c r="BK25" s="4"/>
      <c r="BL25" s="18"/>
      <c r="BM25" s="18"/>
      <c r="BN25" s="18"/>
      <c r="BO25" s="18"/>
      <c r="BP25" s="4"/>
      <c r="BQ25" s="25"/>
      <c r="BR25" s="4"/>
      <c r="BS25" s="18"/>
      <c r="BT25" s="18"/>
      <c r="BU25" s="18"/>
      <c r="BV25" s="18"/>
      <c r="BW25" s="4"/>
      <c r="BX25" s="25"/>
      <c r="BY25" s="4"/>
    </row>
    <row r="26" spans="1:77" ht="15.75">
      <c r="A26" s="4"/>
      <c r="B26" s="4"/>
      <c r="C26" s="4"/>
      <c r="D26" s="4"/>
      <c r="E26" s="4"/>
      <c r="F26" s="4"/>
      <c r="G26" s="4"/>
      <c r="H26" s="14"/>
      <c r="I26" s="350"/>
      <c r="J26" s="350"/>
      <c r="K26" s="352"/>
      <c r="L26" s="353"/>
      <c r="M26" s="349"/>
      <c r="N26" s="4"/>
      <c r="O26" s="4"/>
      <c r="P26" s="4">
        <v>3923.6</v>
      </c>
      <c r="Q26" s="4" t="s">
        <v>249</v>
      </c>
      <c r="R26" s="4">
        <v>5900</v>
      </c>
      <c r="S26" s="4" t="s">
        <v>290</v>
      </c>
      <c r="T26" s="4"/>
      <c r="U26" s="4"/>
      <c r="V26" s="14"/>
      <c r="W26" s="15"/>
      <c r="X26" s="15"/>
      <c r="Y26" s="12">
        <v>565</v>
      </c>
      <c r="Z26" s="4" t="s">
        <v>262</v>
      </c>
      <c r="AA26" s="23"/>
      <c r="AB26" s="4"/>
      <c r="AC26" s="4"/>
      <c r="AD26" s="4"/>
      <c r="AE26" s="4"/>
      <c r="AF26" s="4"/>
      <c r="AG26" s="4"/>
      <c r="AH26" s="23"/>
      <c r="AI26" s="4"/>
      <c r="AJ26" s="4"/>
      <c r="AK26" s="4"/>
      <c r="AL26" s="4"/>
      <c r="AM26" s="4"/>
      <c r="AN26" s="4"/>
      <c r="AO26" s="23"/>
      <c r="AP26" s="4"/>
      <c r="AQ26" s="4"/>
      <c r="AR26" s="4"/>
      <c r="AS26" s="4"/>
      <c r="AT26" s="18"/>
      <c r="AU26" s="4"/>
      <c r="AV26" s="23"/>
      <c r="AW26" s="4"/>
      <c r="AX26" s="4"/>
      <c r="AY26" s="4"/>
      <c r="AZ26" s="4"/>
      <c r="BA26" s="4"/>
      <c r="BB26" s="4"/>
      <c r="BC26" s="23"/>
      <c r="BD26" s="4"/>
      <c r="BE26" s="18"/>
      <c r="BF26" s="18"/>
      <c r="BG26" s="18"/>
      <c r="BH26" s="18"/>
      <c r="BI26" s="18"/>
      <c r="BJ26" s="25"/>
      <c r="BK26" s="4"/>
      <c r="BL26" s="18"/>
      <c r="BM26" s="18"/>
      <c r="BN26" s="18"/>
      <c r="BO26" s="18"/>
      <c r="BP26" s="18"/>
      <c r="BQ26" s="25"/>
      <c r="BR26" s="4"/>
      <c r="BS26" s="18"/>
      <c r="BT26" s="18"/>
      <c r="BU26" s="18"/>
      <c r="BV26" s="18"/>
      <c r="BW26" s="18"/>
      <c r="BX26" s="25"/>
      <c r="BY26" s="4"/>
    </row>
    <row r="27" spans="1:77" ht="15.75">
      <c r="A27" s="4"/>
      <c r="B27" s="4"/>
      <c r="C27" s="4"/>
      <c r="D27" s="4"/>
      <c r="E27" s="4"/>
      <c r="F27" s="4"/>
      <c r="G27" s="4"/>
      <c r="H27" s="14"/>
      <c r="I27" s="350"/>
      <c r="J27" s="350"/>
      <c r="K27" s="352"/>
      <c r="L27" s="353"/>
      <c r="M27" s="349"/>
      <c r="N27" s="4"/>
      <c r="O27" s="4"/>
      <c r="P27" s="4">
        <v>8515</v>
      </c>
      <c r="Q27" s="4" t="s">
        <v>277</v>
      </c>
      <c r="R27" s="4">
        <v>3000</v>
      </c>
      <c r="S27" s="4" t="s">
        <v>291</v>
      </c>
      <c r="T27" s="4"/>
      <c r="U27" s="4"/>
      <c r="V27" s="4"/>
      <c r="W27" s="6"/>
      <c r="X27" s="6"/>
      <c r="Y27" s="4">
        <v>715</v>
      </c>
      <c r="Z27" s="4" t="s">
        <v>262</v>
      </c>
      <c r="AA27" s="23"/>
      <c r="AB27" s="4"/>
      <c r="AC27" s="4"/>
      <c r="AD27" s="4"/>
      <c r="AE27" s="4"/>
      <c r="AF27" s="21"/>
      <c r="AG27" s="4"/>
      <c r="AH27" s="23"/>
      <c r="AI27" s="4"/>
      <c r="AJ27" s="4"/>
      <c r="AK27" s="4"/>
      <c r="AL27" s="4"/>
      <c r="AM27" s="4"/>
      <c r="AN27" s="4"/>
      <c r="AO27" s="23"/>
      <c r="AP27" s="4"/>
      <c r="AQ27" s="4"/>
      <c r="AR27" s="4"/>
      <c r="AS27" s="4"/>
      <c r="AT27" s="18"/>
      <c r="AU27" s="4"/>
      <c r="AV27" s="23"/>
      <c r="AW27" s="4"/>
      <c r="AX27" s="4"/>
      <c r="AY27" s="4"/>
      <c r="AZ27" s="4"/>
      <c r="BA27" s="4"/>
      <c r="BB27" s="4"/>
      <c r="BC27" s="23"/>
      <c r="BD27" s="4"/>
      <c r="BE27" s="18"/>
      <c r="BF27" s="18"/>
      <c r="BG27" s="18"/>
      <c r="BH27" s="18"/>
      <c r="BI27" s="18"/>
      <c r="BJ27" s="25"/>
      <c r="BK27" s="4"/>
      <c r="BL27" s="18"/>
      <c r="BM27" s="18"/>
      <c r="BN27" s="18"/>
      <c r="BO27" s="18"/>
      <c r="BP27" s="18"/>
      <c r="BQ27" s="25"/>
      <c r="BR27" s="4"/>
      <c r="BS27" s="18"/>
      <c r="BT27" s="18"/>
      <c r="BU27" s="18"/>
      <c r="BV27" s="18"/>
      <c r="BW27" s="18"/>
      <c r="BX27" s="25"/>
      <c r="BY27" s="4"/>
    </row>
    <row r="28" spans="1:77" ht="15.75">
      <c r="A28" s="4"/>
      <c r="B28" s="4"/>
      <c r="C28" s="4"/>
      <c r="D28" s="4"/>
      <c r="E28" s="4"/>
      <c r="F28" s="4"/>
      <c r="G28" s="4"/>
      <c r="H28" s="14"/>
      <c r="I28" s="350"/>
      <c r="J28" s="350"/>
      <c r="K28" s="352"/>
      <c r="L28" s="353"/>
      <c r="M28" s="349"/>
      <c r="N28" s="4"/>
      <c r="O28" s="4"/>
      <c r="P28" s="4">
        <v>4406.3999999999996</v>
      </c>
      <c r="Q28" s="4" t="s">
        <v>278</v>
      </c>
      <c r="R28" s="4">
        <v>2000</v>
      </c>
      <c r="S28" s="4" t="s">
        <v>254</v>
      </c>
      <c r="T28" s="4"/>
      <c r="U28" s="4"/>
      <c r="V28" s="4"/>
      <c r="W28" s="22"/>
      <c r="X28" s="22"/>
      <c r="Y28" s="4"/>
      <c r="Z28" s="4"/>
      <c r="AA28" s="23"/>
      <c r="AB28" s="4"/>
      <c r="AC28" s="4"/>
      <c r="AD28" s="4"/>
      <c r="AE28" s="21"/>
      <c r="AF28" s="4"/>
      <c r="AG28" s="4"/>
      <c r="AH28" s="23"/>
      <c r="AI28" s="4"/>
      <c r="AJ28" s="4"/>
      <c r="AK28" s="4"/>
      <c r="AL28" s="4"/>
      <c r="AM28" s="4"/>
      <c r="AN28" s="4"/>
      <c r="AO28" s="23"/>
      <c r="AP28" s="4"/>
      <c r="AQ28" s="4"/>
      <c r="AR28" s="4"/>
      <c r="AS28" s="4"/>
      <c r="AT28" s="18"/>
      <c r="AU28" s="4"/>
      <c r="AV28" s="23"/>
      <c r="AW28" s="4"/>
      <c r="AX28" s="4"/>
      <c r="AY28" s="4"/>
      <c r="AZ28" s="4"/>
      <c r="BA28" s="4"/>
      <c r="BB28" s="4"/>
      <c r="BC28" s="23"/>
      <c r="BD28" s="4"/>
      <c r="BE28" s="18"/>
      <c r="BF28" s="18"/>
      <c r="BG28" s="18"/>
      <c r="BH28" s="18"/>
      <c r="BI28" s="18"/>
      <c r="BJ28" s="25"/>
      <c r="BK28" s="4"/>
      <c r="BL28" s="18"/>
      <c r="BM28" s="18"/>
      <c r="BN28" s="18"/>
      <c r="BO28" s="18"/>
      <c r="BP28" s="18"/>
      <c r="BQ28" s="25"/>
      <c r="BR28" s="4"/>
      <c r="BS28" s="18"/>
      <c r="BT28" s="18"/>
      <c r="BU28" s="18"/>
      <c r="BV28" s="18"/>
      <c r="BW28" s="18"/>
      <c r="BX28" s="25"/>
      <c r="BY28" s="4"/>
    </row>
    <row r="29" spans="1:77" ht="15.75">
      <c r="A29" s="4"/>
      <c r="B29" s="4"/>
      <c r="C29" s="4"/>
      <c r="D29" s="4"/>
      <c r="E29" s="4"/>
      <c r="F29" s="4"/>
      <c r="G29" s="4"/>
      <c r="H29" s="14"/>
      <c r="I29" s="350"/>
      <c r="J29" s="350"/>
      <c r="K29" s="352"/>
      <c r="L29" s="353"/>
      <c r="M29" s="349"/>
      <c r="N29" s="4"/>
      <c r="O29" s="4"/>
      <c r="P29" s="4">
        <v>8020</v>
      </c>
      <c r="Q29" s="4" t="s">
        <v>279</v>
      </c>
      <c r="R29" s="4">
        <v>2000</v>
      </c>
      <c r="S29" s="4" t="s">
        <v>254</v>
      </c>
      <c r="T29" s="4"/>
      <c r="U29" s="4"/>
      <c r="V29" s="14"/>
      <c r="W29" s="15"/>
      <c r="X29" s="15"/>
      <c r="Y29" s="12"/>
      <c r="Z29" s="4"/>
      <c r="AA29" s="23"/>
      <c r="AB29" s="4"/>
      <c r="AC29" s="4"/>
      <c r="AD29" s="4"/>
      <c r="AE29" s="4"/>
      <c r="AF29" s="4"/>
      <c r="AG29" s="4"/>
      <c r="AH29" s="23"/>
      <c r="AI29" s="4"/>
      <c r="AJ29" s="4"/>
      <c r="AK29" s="4"/>
      <c r="AL29" s="4"/>
      <c r="AM29" s="4"/>
      <c r="AN29" s="4"/>
      <c r="AO29" s="23"/>
      <c r="AP29" s="4"/>
      <c r="AQ29" s="4"/>
      <c r="AR29" s="4"/>
      <c r="AS29" s="4"/>
      <c r="AT29" s="18"/>
      <c r="AU29" s="4"/>
      <c r="AV29" s="23"/>
      <c r="AW29" s="4"/>
      <c r="AX29" s="4"/>
      <c r="AY29" s="4"/>
      <c r="AZ29" s="4"/>
      <c r="BA29" s="4"/>
      <c r="BB29" s="4"/>
      <c r="BC29" s="23"/>
      <c r="BD29" s="4"/>
      <c r="BE29" s="18"/>
      <c r="BF29" s="18"/>
      <c r="BG29" s="18"/>
      <c r="BH29" s="18"/>
      <c r="BI29" s="18"/>
      <c r="BJ29" s="25"/>
      <c r="BK29" s="4"/>
      <c r="BL29" s="18"/>
      <c r="BM29" s="18"/>
      <c r="BN29" s="18"/>
      <c r="BO29" s="18"/>
      <c r="BP29" s="18"/>
      <c r="BQ29" s="25"/>
      <c r="BR29" s="4"/>
      <c r="BS29" s="18"/>
      <c r="BT29" s="18"/>
      <c r="BU29" s="18"/>
      <c r="BV29" s="18"/>
      <c r="BW29" s="18"/>
      <c r="BX29" s="25"/>
      <c r="BY29" s="4"/>
    </row>
    <row r="30" spans="1:77" ht="15.75">
      <c r="A30" s="4"/>
      <c r="B30" s="4"/>
      <c r="C30" s="4"/>
      <c r="D30" s="4"/>
      <c r="E30" s="4"/>
      <c r="F30" s="4"/>
      <c r="G30" s="4"/>
      <c r="H30" s="14"/>
      <c r="I30" s="350"/>
      <c r="J30" s="350"/>
      <c r="K30" s="352"/>
      <c r="L30" s="353"/>
      <c r="M30" s="349"/>
      <c r="N30" s="4"/>
      <c r="O30" s="4"/>
      <c r="P30" s="4">
        <v>110000</v>
      </c>
      <c r="Q30" s="4" t="s">
        <v>251</v>
      </c>
      <c r="R30" s="4">
        <v>222</v>
      </c>
      <c r="S30" s="4" t="s">
        <v>292</v>
      </c>
      <c r="T30" s="4"/>
      <c r="U30" s="4"/>
      <c r="V30" s="14"/>
      <c r="W30" s="15"/>
      <c r="X30" s="15"/>
      <c r="Y30" s="12"/>
      <c r="Z30" s="4"/>
      <c r="AA30" s="23"/>
      <c r="AB30" s="4"/>
      <c r="AC30" s="4"/>
      <c r="AD30" s="4"/>
      <c r="AE30" s="4"/>
      <c r="AF30" s="4"/>
      <c r="AG30" s="4"/>
      <c r="AH30" s="23"/>
      <c r="AI30" s="4"/>
      <c r="AJ30" s="4"/>
      <c r="AK30" s="4"/>
      <c r="AL30" s="4"/>
      <c r="AM30" s="4"/>
      <c r="AN30" s="4"/>
      <c r="AO30" s="23"/>
      <c r="AP30" s="4"/>
      <c r="AQ30" s="4"/>
      <c r="AR30" s="4"/>
      <c r="AS30" s="4"/>
      <c r="AT30" s="18"/>
      <c r="AU30" s="4"/>
      <c r="AV30" s="23"/>
      <c r="AW30" s="4"/>
      <c r="AX30" s="4"/>
      <c r="AY30" s="4"/>
      <c r="AZ30" s="4"/>
      <c r="BA30" s="4"/>
      <c r="BB30" s="4"/>
      <c r="BC30" s="23"/>
      <c r="BD30" s="4"/>
      <c r="BE30" s="18"/>
      <c r="BF30" s="18"/>
      <c r="BG30" s="18"/>
      <c r="BH30" s="18"/>
      <c r="BI30" s="18"/>
      <c r="BJ30" s="25"/>
      <c r="BK30" s="4"/>
      <c r="BL30" s="18"/>
      <c r="BM30" s="18"/>
      <c r="BN30" s="18"/>
      <c r="BO30" s="18"/>
      <c r="BP30" s="18"/>
      <c r="BQ30" s="25"/>
      <c r="BR30" s="4"/>
      <c r="BS30" s="18"/>
      <c r="BT30" s="18"/>
      <c r="BU30" s="18"/>
      <c r="BV30" s="18"/>
      <c r="BW30" s="18"/>
      <c r="BX30" s="25"/>
      <c r="BY30" s="4"/>
    </row>
    <row r="31" spans="1:77" ht="15.75">
      <c r="A31" s="4"/>
      <c r="B31" s="4"/>
      <c r="C31" s="4"/>
      <c r="D31" s="4"/>
      <c r="E31" s="4"/>
      <c r="F31" s="4"/>
      <c r="G31" s="4"/>
      <c r="H31" s="14"/>
      <c r="I31" s="350"/>
      <c r="J31" s="350"/>
      <c r="K31" s="352"/>
      <c r="L31" s="353"/>
      <c r="M31" s="349"/>
      <c r="N31" s="4"/>
      <c r="O31" s="4"/>
      <c r="P31" s="4">
        <v>105000</v>
      </c>
      <c r="Q31" s="4" t="s">
        <v>251</v>
      </c>
      <c r="R31" s="4">
        <v>12900</v>
      </c>
      <c r="S31" s="4" t="s">
        <v>256</v>
      </c>
      <c r="T31" s="4"/>
      <c r="U31" s="4"/>
      <c r="V31" s="14"/>
      <c r="W31" s="15"/>
      <c r="X31" s="15"/>
      <c r="Y31" s="12"/>
      <c r="Z31" s="4"/>
      <c r="AA31" s="23"/>
      <c r="AB31" s="4"/>
      <c r="AC31" s="4"/>
      <c r="AD31" s="4"/>
      <c r="AE31" s="4"/>
      <c r="AF31" s="4"/>
      <c r="AG31" s="4"/>
      <c r="AH31" s="23"/>
      <c r="AI31" s="4"/>
      <c r="AJ31" s="4"/>
      <c r="AK31" s="4"/>
      <c r="AM31" s="4"/>
      <c r="AN31" s="4"/>
      <c r="AO31" s="23"/>
      <c r="AP31" s="4"/>
      <c r="AQ31" s="4"/>
      <c r="AR31" s="4"/>
      <c r="AS31" s="4"/>
      <c r="AT31" s="18"/>
      <c r="AU31" s="4"/>
      <c r="AV31" s="23"/>
      <c r="AW31" s="4"/>
      <c r="AX31" s="4"/>
      <c r="AY31" s="4"/>
      <c r="AZ31" s="4"/>
      <c r="BA31" s="4"/>
      <c r="BB31" s="4"/>
      <c r="BC31" s="23"/>
      <c r="BD31" s="4"/>
      <c r="BE31" s="18"/>
      <c r="BF31" s="18"/>
      <c r="BG31" s="18"/>
      <c r="BH31" s="18"/>
      <c r="BI31" s="18"/>
      <c r="BJ31" s="25"/>
      <c r="BK31" s="4"/>
      <c r="BL31" s="18"/>
      <c r="BM31" s="18"/>
      <c r="BN31" s="18"/>
      <c r="BO31" s="18"/>
      <c r="BP31" s="18"/>
      <c r="BQ31" s="25"/>
      <c r="BR31" s="4"/>
      <c r="BS31" s="18"/>
      <c r="BT31" s="18"/>
      <c r="BU31" s="18"/>
      <c r="BV31" s="18"/>
      <c r="BW31" s="18"/>
      <c r="BX31" s="25"/>
      <c r="BY31" s="4"/>
    </row>
    <row r="32" spans="1:77" ht="15.75">
      <c r="A32" s="4"/>
      <c r="B32" s="4"/>
      <c r="C32" s="4"/>
      <c r="D32" s="4"/>
      <c r="E32" s="4"/>
      <c r="F32" s="4"/>
      <c r="G32" s="4"/>
      <c r="H32" s="14"/>
      <c r="I32" s="350"/>
      <c r="J32" s="350"/>
      <c r="K32" s="352"/>
      <c r="L32" s="353"/>
      <c r="M32" s="349"/>
      <c r="N32" s="4"/>
      <c r="O32" s="4"/>
      <c r="P32" s="4">
        <v>100000</v>
      </c>
      <c r="Q32" s="4" t="s">
        <v>251</v>
      </c>
      <c r="R32" s="4">
        <v>4650</v>
      </c>
      <c r="S32" s="4" t="s">
        <v>256</v>
      </c>
      <c r="T32" s="4"/>
      <c r="U32" s="4"/>
      <c r="V32" s="14"/>
      <c r="W32" s="15"/>
      <c r="X32" s="15"/>
      <c r="Y32" s="12"/>
      <c r="Z32" s="4"/>
      <c r="AA32" s="23"/>
      <c r="AB32" s="4"/>
      <c r="AC32" s="4"/>
      <c r="AD32" s="4"/>
      <c r="AE32" s="4"/>
      <c r="AF32" s="4"/>
      <c r="AG32" s="4"/>
      <c r="AH32" s="23"/>
      <c r="AI32" s="4"/>
      <c r="AJ32" s="4"/>
      <c r="AK32" s="4"/>
      <c r="AL32" s="4"/>
      <c r="AM32" s="4"/>
      <c r="AN32" s="4"/>
      <c r="AO32" s="23"/>
      <c r="AP32" s="4"/>
      <c r="AQ32" s="4"/>
      <c r="AR32" s="4"/>
      <c r="AS32" s="4"/>
      <c r="AT32" s="18"/>
      <c r="AU32" s="4"/>
      <c r="AV32" s="23"/>
      <c r="AW32" s="4"/>
      <c r="AX32" s="4"/>
      <c r="AY32" s="4"/>
      <c r="AZ32" s="4"/>
      <c r="BA32" s="4"/>
      <c r="BB32" s="4"/>
      <c r="BC32" s="23"/>
      <c r="BD32" s="4"/>
      <c r="BE32" s="18"/>
      <c r="BF32" s="18"/>
      <c r="BG32" s="18"/>
      <c r="BH32" s="18"/>
      <c r="BI32" s="18"/>
      <c r="BJ32" s="25"/>
      <c r="BK32" s="4"/>
      <c r="BL32" s="18"/>
      <c r="BM32" s="18"/>
      <c r="BN32" s="18"/>
      <c r="BO32" s="18"/>
      <c r="BP32" s="18"/>
      <c r="BQ32" s="25"/>
      <c r="BR32" s="4"/>
      <c r="BS32" s="18"/>
      <c r="BT32" s="18"/>
      <c r="BU32" s="18"/>
      <c r="BV32" s="18"/>
      <c r="BW32" s="18"/>
      <c r="BX32" s="25"/>
      <c r="BY32" s="4"/>
    </row>
    <row r="33" spans="1:77" ht="15.75">
      <c r="A33" s="4"/>
      <c r="B33" s="4"/>
      <c r="C33" s="4"/>
      <c r="D33" s="4"/>
      <c r="E33" s="4"/>
      <c r="F33" s="4"/>
      <c r="G33" s="4"/>
      <c r="H33" s="14"/>
      <c r="I33" s="350"/>
      <c r="J33" s="350"/>
      <c r="K33" s="352"/>
      <c r="L33" s="353"/>
      <c r="M33" s="349"/>
      <c r="N33" s="4"/>
      <c r="O33" s="4"/>
      <c r="P33" s="4">
        <v>100000</v>
      </c>
      <c r="Q33" s="4" t="s">
        <v>251</v>
      </c>
      <c r="R33" s="4">
        <v>4650</v>
      </c>
      <c r="S33" s="4" t="s">
        <v>256</v>
      </c>
      <c r="T33" s="4"/>
      <c r="U33" s="4"/>
      <c r="V33" s="14"/>
      <c r="W33" s="15"/>
      <c r="X33" s="15"/>
      <c r="Y33" s="12"/>
      <c r="Z33" s="4"/>
      <c r="AA33" s="23"/>
      <c r="AB33" s="4"/>
      <c r="AC33" s="4"/>
      <c r="AD33" s="4"/>
      <c r="AE33" s="4"/>
      <c r="AF33" s="4"/>
      <c r="AG33" s="4"/>
      <c r="AH33" s="23"/>
      <c r="AI33" s="4"/>
      <c r="AJ33" s="4"/>
      <c r="AK33" s="4"/>
      <c r="AL33" s="4"/>
      <c r="AM33" s="4"/>
      <c r="AN33" s="4"/>
      <c r="AO33" s="23"/>
      <c r="AP33" s="4"/>
      <c r="AQ33" s="4"/>
      <c r="AR33" s="4"/>
      <c r="AS33" s="4"/>
      <c r="AT33" s="18"/>
      <c r="AU33" s="4"/>
      <c r="AV33" s="23"/>
      <c r="AW33" s="4"/>
      <c r="AX33" s="4"/>
      <c r="AY33" s="4"/>
      <c r="AZ33" s="4"/>
      <c r="BA33" s="4"/>
      <c r="BB33" s="4"/>
      <c r="BC33" s="23"/>
      <c r="BD33" s="4"/>
      <c r="BE33" s="18"/>
      <c r="BF33" s="18"/>
      <c r="BG33" s="18"/>
      <c r="BH33" s="18"/>
      <c r="BI33" s="18"/>
      <c r="BJ33" s="25"/>
      <c r="BK33" s="4"/>
      <c r="BL33" s="18"/>
      <c r="BM33" s="18"/>
      <c r="BN33" s="18"/>
      <c r="BO33" s="18"/>
      <c r="BP33" s="18"/>
      <c r="BQ33" s="25"/>
      <c r="BR33" s="4"/>
      <c r="BS33" s="18"/>
      <c r="BT33" s="18"/>
      <c r="BU33" s="18"/>
      <c r="BV33" s="18"/>
      <c r="BW33" s="18"/>
      <c r="BX33" s="25"/>
      <c r="BY33" s="4"/>
    </row>
    <row r="34" spans="1:77" ht="15.75">
      <c r="A34" s="4"/>
      <c r="B34" s="4"/>
      <c r="C34" s="4"/>
      <c r="D34" s="4"/>
      <c r="E34" s="4"/>
      <c r="F34" s="4"/>
      <c r="G34" s="4"/>
      <c r="H34" s="14"/>
      <c r="I34" s="350"/>
      <c r="J34" s="350"/>
      <c r="K34" s="352"/>
      <c r="L34" s="353"/>
      <c r="M34" s="349"/>
      <c r="N34" s="4"/>
      <c r="O34" s="4"/>
      <c r="P34" s="4">
        <v>100000</v>
      </c>
      <c r="Q34" s="4" t="s">
        <v>251</v>
      </c>
      <c r="R34" s="4">
        <v>4650</v>
      </c>
      <c r="S34" s="4" t="s">
        <v>256</v>
      </c>
      <c r="T34" s="4"/>
      <c r="U34" s="4"/>
      <c r="V34" s="14"/>
      <c r="W34" s="15"/>
      <c r="X34" s="15"/>
      <c r="Y34" s="12"/>
      <c r="Z34" s="4"/>
      <c r="AA34" s="23"/>
      <c r="AB34" s="4"/>
      <c r="AC34" s="4"/>
      <c r="AD34" s="4"/>
      <c r="AE34" s="4"/>
      <c r="AF34" s="4"/>
      <c r="AG34" s="4"/>
      <c r="AH34" s="23"/>
      <c r="AI34" s="4"/>
      <c r="AJ34" s="4"/>
      <c r="AK34" s="4"/>
      <c r="AL34" s="4"/>
      <c r="AM34" s="4"/>
      <c r="AN34" s="4"/>
      <c r="AO34" s="23"/>
      <c r="AP34" s="4"/>
      <c r="AQ34" s="4"/>
      <c r="AR34" s="4"/>
      <c r="AS34" s="4"/>
      <c r="AT34" s="18"/>
      <c r="AU34" s="4"/>
      <c r="AV34" s="23"/>
      <c r="AW34" s="4"/>
      <c r="AX34" s="4"/>
      <c r="AY34" s="4"/>
      <c r="AZ34" s="4"/>
      <c r="BA34" s="4"/>
      <c r="BB34" s="4"/>
      <c r="BC34" s="23"/>
      <c r="BD34" s="4"/>
      <c r="BE34" s="18"/>
      <c r="BF34" s="18"/>
      <c r="BG34" s="18"/>
      <c r="BH34" s="18"/>
      <c r="BI34" s="18"/>
      <c r="BJ34" s="25"/>
      <c r="BK34" s="4"/>
      <c r="BL34" s="18"/>
      <c r="BM34" s="18"/>
      <c r="BN34" s="18"/>
      <c r="BO34" s="18"/>
      <c r="BP34" s="18"/>
      <c r="BQ34" s="25"/>
      <c r="BR34" s="4"/>
      <c r="BS34" s="18"/>
      <c r="BT34" s="18"/>
      <c r="BU34" s="18"/>
      <c r="BV34" s="18"/>
      <c r="BW34" s="18"/>
      <c r="BX34" s="25"/>
      <c r="BY34" s="4"/>
    </row>
    <row r="35" spans="1:77" ht="15.75">
      <c r="A35" s="4"/>
      <c r="B35" s="4"/>
      <c r="C35" s="4"/>
      <c r="D35" s="4"/>
      <c r="E35" s="4"/>
      <c r="F35" s="4"/>
      <c r="G35" s="4"/>
      <c r="H35" s="14"/>
      <c r="I35" s="350"/>
      <c r="J35" s="350"/>
      <c r="K35" s="352"/>
      <c r="L35" s="353"/>
      <c r="M35" s="349"/>
      <c r="N35" s="4"/>
      <c r="O35" s="4"/>
      <c r="P35" s="4">
        <v>70000</v>
      </c>
      <c r="Q35" s="4" t="s">
        <v>251</v>
      </c>
      <c r="R35" s="4">
        <v>4650</v>
      </c>
      <c r="S35" s="4" t="s">
        <v>256</v>
      </c>
      <c r="T35" s="4"/>
      <c r="U35" s="4"/>
      <c r="V35" s="14"/>
      <c r="W35" s="15"/>
      <c r="X35" s="15"/>
      <c r="Y35" s="12"/>
      <c r="Z35" s="4"/>
      <c r="AA35" s="23"/>
      <c r="AB35" s="4"/>
      <c r="AC35" s="4"/>
      <c r="AD35" s="4"/>
      <c r="AE35" s="4"/>
      <c r="AF35" s="4"/>
      <c r="AG35" s="4"/>
      <c r="AH35" s="23"/>
      <c r="AI35" s="4"/>
      <c r="AJ35" s="4"/>
      <c r="AK35" s="4"/>
      <c r="AL35" s="4"/>
      <c r="AM35" s="4"/>
      <c r="AN35" s="4"/>
      <c r="AO35" s="23"/>
      <c r="AP35" s="4"/>
      <c r="AQ35" s="4"/>
      <c r="AR35" s="4"/>
      <c r="AS35" s="4"/>
      <c r="AT35" s="18"/>
      <c r="AU35" s="4"/>
      <c r="AV35" s="23"/>
      <c r="AW35" s="4"/>
      <c r="AX35" s="4"/>
      <c r="AY35" s="4"/>
      <c r="AZ35" s="4"/>
      <c r="BA35" s="4"/>
      <c r="BB35" s="4"/>
      <c r="BC35" s="23"/>
      <c r="BD35" s="4"/>
      <c r="BE35" s="18"/>
      <c r="BF35" s="18"/>
      <c r="BG35" s="18"/>
      <c r="BH35" s="18"/>
      <c r="BI35" s="18"/>
      <c r="BJ35" s="25"/>
      <c r="BK35" s="4"/>
      <c r="BL35" s="18"/>
      <c r="BM35" s="18"/>
      <c r="BN35" s="18"/>
      <c r="BO35" s="18"/>
      <c r="BP35" s="18"/>
      <c r="BQ35" s="25"/>
      <c r="BR35" s="4"/>
      <c r="BS35" s="18"/>
      <c r="BT35" s="18"/>
      <c r="BU35" s="18"/>
      <c r="BV35" s="18"/>
      <c r="BW35" s="18"/>
      <c r="BX35" s="25"/>
      <c r="BY35" s="4"/>
    </row>
    <row r="36" spans="1:77" ht="15.75">
      <c r="A36" s="4"/>
      <c r="B36" s="4"/>
      <c r="C36" s="4"/>
      <c r="D36" s="4"/>
      <c r="E36" s="4"/>
      <c r="F36" s="4"/>
      <c r="G36" s="4"/>
      <c r="H36" s="14"/>
      <c r="I36" s="350"/>
      <c r="J36" s="350"/>
      <c r="K36" s="352"/>
      <c r="L36" s="353"/>
      <c r="M36" s="349"/>
      <c r="N36" s="4"/>
      <c r="O36" s="4"/>
      <c r="P36" s="4"/>
      <c r="Q36" s="4"/>
      <c r="R36" s="4">
        <v>150000</v>
      </c>
      <c r="S36" s="4" t="s">
        <v>293</v>
      </c>
      <c r="T36" s="4"/>
      <c r="U36" s="4"/>
      <c r="V36" s="14"/>
      <c r="W36" s="15"/>
      <c r="X36" s="15"/>
      <c r="Y36" s="12"/>
      <c r="Z36" s="4"/>
      <c r="AA36" s="23"/>
      <c r="AB36" s="4"/>
      <c r="AC36" s="4"/>
      <c r="AD36" s="4"/>
      <c r="AE36" s="4"/>
      <c r="AF36" s="4"/>
      <c r="AG36" s="4"/>
      <c r="AH36" s="23"/>
      <c r="AI36" s="4"/>
      <c r="AJ36" s="4"/>
      <c r="AK36" s="4"/>
      <c r="AL36" s="4"/>
      <c r="AM36" s="4"/>
      <c r="AN36" s="4"/>
      <c r="AO36" s="23"/>
      <c r="AP36" s="4"/>
      <c r="AQ36" s="4"/>
      <c r="AR36" s="4"/>
      <c r="AS36" s="4"/>
      <c r="AT36" s="18"/>
      <c r="AU36" s="4"/>
      <c r="AV36" s="23"/>
      <c r="AW36" s="4"/>
      <c r="AX36" s="4"/>
      <c r="AY36" s="4"/>
      <c r="AZ36" s="4"/>
      <c r="BA36" s="4"/>
      <c r="BB36" s="4"/>
      <c r="BC36" s="23"/>
      <c r="BD36" s="4"/>
      <c r="BE36" s="18"/>
      <c r="BF36" s="18"/>
      <c r="BG36" s="18"/>
      <c r="BH36" s="18"/>
      <c r="BI36" s="18"/>
      <c r="BJ36" s="25"/>
      <c r="BK36" s="4"/>
      <c r="BL36" s="18"/>
      <c r="BM36" s="18"/>
      <c r="BN36" s="18"/>
      <c r="BO36" s="18"/>
      <c r="BP36" s="18"/>
      <c r="BQ36" s="25"/>
      <c r="BR36" s="4"/>
      <c r="BS36" s="18"/>
      <c r="BT36" s="18"/>
      <c r="BU36" s="18"/>
      <c r="BV36" s="18"/>
      <c r="BW36" s="18"/>
      <c r="BX36" s="25"/>
      <c r="BY36" s="4"/>
    </row>
    <row r="37" spans="1:77" ht="15.75">
      <c r="A37" s="4"/>
      <c r="B37" s="4"/>
      <c r="C37" s="4"/>
      <c r="D37" s="4"/>
      <c r="E37" s="4"/>
      <c r="F37" s="4"/>
      <c r="G37" s="4"/>
      <c r="H37" s="14"/>
      <c r="I37" s="356"/>
      <c r="J37" s="356"/>
      <c r="K37" s="354"/>
      <c r="L37" s="355"/>
      <c r="M37" s="349"/>
      <c r="N37" s="4"/>
      <c r="O37" s="4"/>
      <c r="P37" s="4"/>
      <c r="Q37" s="4"/>
      <c r="R37" s="4">
        <v>35000</v>
      </c>
      <c r="S37" s="4" t="s">
        <v>294</v>
      </c>
      <c r="T37" s="4"/>
      <c r="U37" s="4"/>
      <c r="V37" s="14"/>
      <c r="W37" s="15"/>
      <c r="X37" s="15"/>
      <c r="Y37" s="12"/>
      <c r="Z37" s="4"/>
      <c r="AA37" s="23"/>
      <c r="AB37" s="4"/>
      <c r="AC37" s="4"/>
      <c r="AD37" s="4"/>
      <c r="AE37" s="4"/>
      <c r="AF37" s="4"/>
      <c r="AG37" s="4"/>
      <c r="AH37" s="23"/>
      <c r="AI37" s="4"/>
      <c r="AJ37" s="4"/>
      <c r="AK37" s="4"/>
      <c r="AL37" s="4"/>
      <c r="AM37" s="4"/>
      <c r="AN37" s="4"/>
      <c r="AO37" s="23"/>
      <c r="AP37" s="4"/>
      <c r="AQ37" s="4"/>
      <c r="AR37" s="4"/>
      <c r="AS37" s="4"/>
      <c r="AT37" s="18"/>
      <c r="AU37" s="4"/>
      <c r="AV37" s="23"/>
      <c r="AW37" s="4"/>
      <c r="AX37" s="4"/>
      <c r="AY37" s="4"/>
      <c r="AZ37" s="4"/>
      <c r="BA37" s="4"/>
      <c r="BB37" s="4"/>
      <c r="BC37" s="23"/>
      <c r="BD37" s="4"/>
      <c r="BE37" s="18"/>
      <c r="BF37" s="18"/>
      <c r="BG37" s="18"/>
      <c r="BH37" s="18"/>
      <c r="BI37" s="18"/>
      <c r="BJ37" s="25"/>
      <c r="BK37" s="4"/>
      <c r="BL37" s="18"/>
      <c r="BM37" s="18"/>
      <c r="BN37" s="18"/>
      <c r="BO37" s="18"/>
      <c r="BP37" s="18"/>
      <c r="BQ37" s="25"/>
      <c r="BR37" s="4"/>
      <c r="BS37" s="18"/>
      <c r="BT37" s="18"/>
      <c r="BU37" s="18"/>
      <c r="BV37" s="18"/>
      <c r="BW37" s="18"/>
      <c r="BX37" s="25"/>
      <c r="BY37" s="4"/>
    </row>
    <row r="38" spans="1:77" ht="15.75">
      <c r="A38" s="4"/>
      <c r="B38" s="4"/>
      <c r="C38" s="4"/>
      <c r="D38" s="4"/>
      <c r="E38" s="4"/>
      <c r="F38" s="4"/>
      <c r="G38" s="4"/>
      <c r="H38" s="14"/>
      <c r="I38" s="347"/>
      <c r="J38" s="347"/>
      <c r="K38" s="352"/>
      <c r="L38" s="352"/>
      <c r="M38" s="353"/>
      <c r="N38" s="4"/>
      <c r="O38" s="4"/>
      <c r="P38" s="4"/>
      <c r="Q38" s="4"/>
      <c r="R38" s="4">
        <v>25000</v>
      </c>
      <c r="S38" s="4" t="s">
        <v>295</v>
      </c>
      <c r="T38" s="4"/>
      <c r="U38" s="4"/>
      <c r="V38" s="14"/>
      <c r="W38" s="15"/>
      <c r="X38" s="15"/>
      <c r="Y38" s="15"/>
      <c r="Z38" s="4"/>
      <c r="AA38" s="23"/>
      <c r="AB38" s="4"/>
      <c r="AC38" s="4"/>
      <c r="AD38" s="4"/>
      <c r="AE38" s="4"/>
      <c r="AF38" s="4"/>
      <c r="AG38" s="4"/>
      <c r="AH38" s="23"/>
      <c r="AI38" s="4"/>
      <c r="AJ38" s="4"/>
      <c r="AK38" s="4"/>
      <c r="AL38" s="4"/>
      <c r="AM38" s="4"/>
      <c r="AN38" s="4"/>
      <c r="AO38" s="23"/>
      <c r="AP38" s="4"/>
      <c r="AQ38" s="4"/>
      <c r="AR38" s="4"/>
      <c r="AS38" s="4"/>
      <c r="AT38" s="18"/>
      <c r="AU38" s="4"/>
      <c r="AV38" s="23"/>
      <c r="AW38" s="4"/>
      <c r="AX38" s="4"/>
      <c r="AY38" s="4"/>
      <c r="AZ38" s="4"/>
      <c r="BA38" s="4"/>
      <c r="BB38" s="4"/>
      <c r="BC38" s="23"/>
      <c r="BD38" s="4"/>
      <c r="BE38" s="18"/>
      <c r="BF38" s="18"/>
      <c r="BG38" s="18"/>
      <c r="BH38" s="18"/>
      <c r="BI38" s="18"/>
      <c r="BJ38" s="25"/>
      <c r="BK38" s="4"/>
      <c r="BL38" s="18"/>
      <c r="BM38" s="18"/>
      <c r="BN38" s="18"/>
      <c r="BO38" s="18"/>
      <c r="BP38" s="18"/>
      <c r="BQ38" s="25"/>
      <c r="BR38" s="4"/>
      <c r="BS38" s="18"/>
      <c r="BT38" s="18"/>
      <c r="BU38" s="18"/>
      <c r="BV38" s="18"/>
      <c r="BW38" s="18"/>
      <c r="BX38" s="25"/>
      <c r="BY38" s="4"/>
    </row>
    <row r="39" spans="1:77" ht="15.75">
      <c r="A39" s="4"/>
      <c r="B39" s="4"/>
      <c r="C39" s="4"/>
      <c r="D39" s="4"/>
      <c r="E39" s="4"/>
      <c r="F39" s="4"/>
      <c r="G39" s="4"/>
      <c r="H39" s="14"/>
      <c r="I39" s="350"/>
      <c r="J39" s="350"/>
      <c r="K39" s="352"/>
      <c r="L39" s="352"/>
      <c r="M39" s="353"/>
      <c r="N39" s="4"/>
      <c r="O39" s="4"/>
      <c r="P39" s="4"/>
      <c r="Q39" s="4"/>
      <c r="R39" s="4">
        <v>20000</v>
      </c>
      <c r="S39" s="4" t="s">
        <v>257</v>
      </c>
      <c r="T39" s="4"/>
      <c r="U39" s="4"/>
      <c r="V39" s="14"/>
      <c r="W39" s="15"/>
      <c r="X39" s="15"/>
      <c r="Y39" s="15"/>
      <c r="Z39" s="4"/>
      <c r="AA39" s="23"/>
      <c r="AB39" s="4"/>
      <c r="AC39" s="4"/>
      <c r="AD39" s="4"/>
      <c r="AE39" s="4"/>
      <c r="AF39" s="4"/>
      <c r="AG39" s="4"/>
      <c r="AH39" s="23"/>
      <c r="AI39" s="4"/>
      <c r="AJ39" s="4"/>
      <c r="AK39" s="4"/>
      <c r="AL39" s="4"/>
      <c r="AM39" s="4"/>
      <c r="AN39" s="4"/>
      <c r="AO39" s="23"/>
      <c r="AP39" s="4"/>
      <c r="AQ39" s="4"/>
      <c r="AR39" s="4"/>
      <c r="AS39" s="4"/>
      <c r="AT39" s="18"/>
      <c r="AU39" s="4"/>
      <c r="AV39" s="23"/>
      <c r="AW39" s="4"/>
      <c r="AX39" s="4"/>
      <c r="AY39" s="4"/>
      <c r="AZ39" s="4"/>
      <c r="BA39" s="4"/>
      <c r="BB39" s="4"/>
      <c r="BC39" s="23"/>
      <c r="BD39" s="4"/>
      <c r="BE39" s="18"/>
      <c r="BF39" s="18"/>
      <c r="BG39" s="18"/>
      <c r="BH39" s="18"/>
      <c r="BI39" s="18"/>
      <c r="BJ39" s="25"/>
      <c r="BK39" s="4"/>
      <c r="BL39" s="18"/>
      <c r="BM39" s="18"/>
      <c r="BN39" s="18"/>
      <c r="BO39" s="18"/>
      <c r="BP39" s="18"/>
      <c r="BQ39" s="25"/>
      <c r="BR39" s="4"/>
      <c r="BS39" s="18"/>
      <c r="BT39" s="18"/>
      <c r="BU39" s="18"/>
      <c r="BV39" s="18"/>
      <c r="BW39" s="18"/>
      <c r="BX39" s="25"/>
      <c r="BY39" s="4"/>
    </row>
    <row r="40" spans="1:77" ht="15.75">
      <c r="A40" s="4"/>
      <c r="B40" s="4"/>
      <c r="C40" s="4"/>
      <c r="D40" s="4"/>
      <c r="E40" s="4"/>
      <c r="F40" s="4"/>
      <c r="G40" s="4"/>
      <c r="H40" s="14"/>
      <c r="I40" s="350"/>
      <c r="J40" s="350"/>
      <c r="K40" s="352"/>
      <c r="L40" s="352"/>
      <c r="M40" s="353"/>
      <c r="N40" s="4"/>
      <c r="O40" s="4"/>
      <c r="P40" s="4"/>
      <c r="Q40" s="4"/>
      <c r="R40" s="4">
        <v>16000</v>
      </c>
      <c r="S40" s="4" t="s">
        <v>296</v>
      </c>
      <c r="T40" s="4"/>
      <c r="U40" s="4"/>
      <c r="V40" s="14"/>
      <c r="W40" s="15"/>
      <c r="X40" s="15"/>
      <c r="Y40" s="15"/>
      <c r="Z40" s="4"/>
      <c r="AA40" s="23"/>
      <c r="AB40" s="4"/>
      <c r="AC40" s="4"/>
      <c r="AD40" s="4"/>
      <c r="AE40" s="4"/>
      <c r="AF40" s="4"/>
      <c r="AG40" s="4"/>
      <c r="AH40" s="23"/>
      <c r="AI40" s="4"/>
      <c r="AJ40" s="4"/>
      <c r="AK40" s="4"/>
      <c r="AL40" s="4"/>
      <c r="AM40" s="4"/>
      <c r="AN40" s="4"/>
      <c r="AO40" s="23"/>
      <c r="AP40" s="4"/>
      <c r="AQ40" s="4"/>
      <c r="AR40" s="4"/>
      <c r="AS40" s="4"/>
      <c r="AT40" s="18"/>
      <c r="AU40" s="4"/>
      <c r="AV40" s="23"/>
      <c r="AW40" s="4"/>
      <c r="AX40" s="4"/>
      <c r="AY40" s="4"/>
      <c r="AZ40" s="4"/>
      <c r="BA40" s="4"/>
      <c r="BB40" s="4"/>
      <c r="BC40" s="23"/>
      <c r="BD40" s="4"/>
      <c r="BE40" s="18"/>
      <c r="BF40" s="18"/>
      <c r="BG40" s="18"/>
      <c r="BH40" s="18"/>
      <c r="BI40" s="18"/>
      <c r="BJ40" s="25"/>
      <c r="BK40" s="4"/>
      <c r="BL40" s="18"/>
      <c r="BM40" s="18"/>
      <c r="BN40" s="18"/>
      <c r="BO40" s="18"/>
      <c r="BP40" s="18"/>
      <c r="BQ40" s="25"/>
      <c r="BR40" s="4"/>
      <c r="BS40" s="18"/>
      <c r="BT40" s="18"/>
      <c r="BU40" s="18"/>
      <c r="BV40" s="18"/>
      <c r="BW40" s="18"/>
      <c r="BX40" s="25"/>
      <c r="BY40" s="4"/>
    </row>
    <row r="41" spans="1:77" ht="15.75">
      <c r="A41" s="4"/>
      <c r="B41" s="4"/>
      <c r="C41" s="4"/>
      <c r="D41" s="4"/>
      <c r="E41" s="4"/>
      <c r="F41" s="4"/>
      <c r="G41" s="4"/>
      <c r="H41" s="14"/>
      <c r="I41" s="350"/>
      <c r="J41" s="350"/>
      <c r="K41" s="352"/>
      <c r="L41" s="352"/>
      <c r="M41" s="353"/>
      <c r="N41" s="4"/>
      <c r="O41" s="4"/>
      <c r="P41" s="4"/>
      <c r="Q41" s="4"/>
      <c r="R41" s="4">
        <v>11000</v>
      </c>
      <c r="S41" s="4" t="s">
        <v>297</v>
      </c>
      <c r="T41" s="4"/>
      <c r="U41" s="4"/>
      <c r="V41" s="14"/>
      <c r="W41" s="15"/>
      <c r="X41" s="15"/>
      <c r="Y41" s="15"/>
      <c r="Z41" s="12"/>
      <c r="AA41" s="23"/>
      <c r="AB41" s="4"/>
      <c r="AC41" s="4"/>
      <c r="AD41" s="4"/>
      <c r="AE41" s="4"/>
      <c r="AF41" s="4"/>
      <c r="AG41" s="4"/>
      <c r="AH41" s="23"/>
      <c r="AI41" s="4"/>
      <c r="AJ41" s="4"/>
      <c r="AK41" s="4"/>
      <c r="AL41" s="4"/>
      <c r="AM41" s="4"/>
      <c r="AN41" s="4"/>
      <c r="AO41" s="23"/>
      <c r="AP41" s="4"/>
      <c r="AQ41" s="4"/>
      <c r="AR41" s="4"/>
      <c r="AS41" s="4"/>
      <c r="AT41" s="18"/>
      <c r="AU41" s="4"/>
      <c r="AV41" s="23"/>
      <c r="AW41" s="4"/>
      <c r="AX41" s="4"/>
      <c r="AY41" s="4"/>
      <c r="AZ41" s="4"/>
      <c r="BA41" s="4"/>
      <c r="BB41" s="4"/>
      <c r="BC41" s="23"/>
      <c r="BD41" s="4"/>
      <c r="BE41" s="18"/>
      <c r="BF41" s="18"/>
      <c r="BG41" s="18"/>
      <c r="BH41" s="18"/>
      <c r="BI41" s="18"/>
      <c r="BJ41" s="25"/>
      <c r="BK41" s="4"/>
      <c r="BL41" s="18"/>
      <c r="BM41" s="18"/>
      <c r="BN41" s="18"/>
      <c r="BO41" s="18"/>
      <c r="BP41" s="18"/>
      <c r="BQ41" s="25"/>
      <c r="BR41" s="4"/>
      <c r="BS41" s="18"/>
      <c r="BT41" s="18"/>
      <c r="BU41" s="18"/>
      <c r="BV41" s="18"/>
      <c r="BW41" s="18"/>
      <c r="BX41" s="25"/>
      <c r="BY41" s="4"/>
    </row>
    <row r="42" spans="1:77" ht="15.75">
      <c r="A42" s="4"/>
      <c r="B42" s="4"/>
      <c r="C42" s="4"/>
      <c r="D42" s="4"/>
      <c r="E42" s="4"/>
      <c r="F42" s="4"/>
      <c r="G42" s="4"/>
      <c r="H42" s="14"/>
      <c r="I42" s="351"/>
      <c r="J42" s="351"/>
      <c r="K42" s="352"/>
      <c r="L42" s="352"/>
      <c r="M42" s="353"/>
      <c r="N42" s="4"/>
      <c r="O42" s="4"/>
      <c r="P42" s="4"/>
      <c r="Q42" s="4"/>
      <c r="R42" s="4">
        <v>15000</v>
      </c>
      <c r="S42" s="4" t="s">
        <v>298</v>
      </c>
      <c r="T42" s="4"/>
      <c r="U42" s="4"/>
      <c r="V42" s="14"/>
      <c r="W42" s="15"/>
      <c r="X42" s="15"/>
      <c r="Y42" s="15"/>
      <c r="Z42" s="12"/>
      <c r="AA42" s="23"/>
      <c r="AB42" s="4"/>
      <c r="AC42" s="4"/>
      <c r="AD42" s="4"/>
      <c r="AE42" s="4"/>
      <c r="AF42" s="4"/>
      <c r="AG42" s="4"/>
      <c r="AH42" s="23"/>
      <c r="AI42" s="4"/>
      <c r="AJ42" s="4"/>
      <c r="AK42" s="4"/>
      <c r="AL42" s="4"/>
      <c r="AM42" s="4"/>
      <c r="AN42" s="4"/>
      <c r="AO42" s="23"/>
      <c r="AP42" s="4"/>
      <c r="AQ42" s="4"/>
      <c r="AR42" s="4"/>
      <c r="AS42" s="4"/>
      <c r="AT42" s="18"/>
      <c r="AU42" s="4"/>
      <c r="AV42" s="23"/>
      <c r="AW42" s="4"/>
      <c r="AX42" s="4"/>
      <c r="AY42" s="4"/>
      <c r="AZ42" s="4"/>
      <c r="BA42" s="4"/>
      <c r="BB42" s="4"/>
      <c r="BC42" s="23"/>
      <c r="BD42" s="4"/>
      <c r="BE42" s="18"/>
      <c r="BF42" s="18"/>
      <c r="BG42" s="18"/>
      <c r="BH42" s="18"/>
      <c r="BI42" s="18"/>
      <c r="BJ42" s="25"/>
      <c r="BK42" s="4"/>
      <c r="BL42" s="18"/>
      <c r="BM42" s="18"/>
      <c r="BN42" s="18"/>
      <c r="BO42" s="18"/>
      <c r="BP42" s="18"/>
      <c r="BQ42" s="25"/>
      <c r="BR42" s="4"/>
      <c r="BS42" s="18"/>
      <c r="BT42" s="18"/>
      <c r="BU42" s="18"/>
      <c r="BV42" s="18"/>
      <c r="BW42" s="18"/>
      <c r="BX42" s="25"/>
      <c r="BY42" s="4"/>
    </row>
    <row r="43" spans="1:77" ht="15.75">
      <c r="A43" s="4"/>
      <c r="B43" s="4"/>
      <c r="C43" s="4"/>
      <c r="D43" s="4"/>
      <c r="E43" s="4"/>
      <c r="F43" s="4"/>
      <c r="G43" s="4"/>
      <c r="H43" s="14"/>
      <c r="I43" s="351"/>
      <c r="J43" s="351"/>
      <c r="K43" s="352"/>
      <c r="L43" s="352"/>
      <c r="M43" s="353"/>
      <c r="N43" s="4"/>
      <c r="O43" s="4"/>
      <c r="P43" s="4"/>
      <c r="Q43" s="4"/>
      <c r="R43" s="4">
        <v>20000</v>
      </c>
      <c r="S43" s="4" t="s">
        <v>299</v>
      </c>
      <c r="T43" s="4"/>
      <c r="U43" s="4"/>
      <c r="V43" s="14"/>
      <c r="W43" s="15"/>
      <c r="X43" s="15"/>
      <c r="Y43" s="15"/>
      <c r="Z43" s="12"/>
      <c r="AA43" s="23"/>
      <c r="AB43" s="4"/>
      <c r="AC43" s="4"/>
      <c r="AD43" s="22"/>
      <c r="AE43" s="22"/>
      <c r="AF43" s="22"/>
      <c r="AG43" s="4"/>
      <c r="AH43" s="23"/>
      <c r="AI43" s="4"/>
      <c r="AJ43" s="4"/>
      <c r="AK43" s="22"/>
      <c r="AL43" s="22"/>
      <c r="AM43" s="22"/>
      <c r="AN43" s="22"/>
      <c r="AO43" s="23"/>
      <c r="AP43" s="4"/>
      <c r="AQ43" s="4"/>
      <c r="AR43" s="22"/>
      <c r="AS43" s="22"/>
      <c r="AT43" s="27"/>
      <c r="AU43" s="4"/>
      <c r="AV43" s="23"/>
      <c r="AW43" s="4"/>
      <c r="AX43" s="4"/>
      <c r="AY43" s="4"/>
      <c r="AZ43" s="4"/>
      <c r="BA43" s="4"/>
      <c r="BB43" s="4"/>
      <c r="BC43" s="23"/>
      <c r="BD43" s="4"/>
      <c r="BE43" s="18"/>
      <c r="BF43" s="18"/>
      <c r="BG43" s="18"/>
      <c r="BH43" s="18"/>
      <c r="BI43" s="18"/>
      <c r="BJ43" s="25"/>
      <c r="BK43" s="4"/>
      <c r="BL43" s="18"/>
      <c r="BM43" s="18"/>
      <c r="BN43" s="18"/>
      <c r="BO43" s="18"/>
      <c r="BP43" s="18"/>
      <c r="BQ43" s="25"/>
      <c r="BR43" s="4"/>
      <c r="BS43" s="18"/>
      <c r="BT43" s="18"/>
      <c r="BU43" s="18"/>
      <c r="BV43" s="18"/>
      <c r="BW43" s="18"/>
      <c r="BX43" s="25"/>
      <c r="BY43" s="4"/>
    </row>
    <row r="44" spans="1:77" ht="15.75">
      <c r="A44" s="4"/>
      <c r="B44" s="4"/>
      <c r="C44" s="4"/>
      <c r="D44" s="4"/>
      <c r="E44" s="4"/>
      <c r="F44" s="4"/>
      <c r="G44" s="4"/>
      <c r="H44" s="14"/>
      <c r="I44" s="351"/>
      <c r="J44" s="351"/>
      <c r="K44" s="352"/>
      <c r="L44" s="352"/>
      <c r="M44" s="353"/>
      <c r="N44" s="4"/>
      <c r="O44" s="4"/>
      <c r="P44" s="4"/>
      <c r="Q44" s="4"/>
      <c r="R44" s="4">
        <v>5000</v>
      </c>
      <c r="S44" s="4" t="s">
        <v>300</v>
      </c>
      <c r="T44" s="4"/>
      <c r="U44" s="4"/>
      <c r="V44" s="14"/>
      <c r="W44" s="15"/>
      <c r="X44" s="15"/>
      <c r="Y44" s="15"/>
      <c r="Z44" s="12"/>
      <c r="AA44" s="23"/>
      <c r="AB44" s="4"/>
      <c r="AC44" s="14"/>
      <c r="AD44" s="15"/>
      <c r="AE44" s="15"/>
      <c r="AF44" s="15"/>
      <c r="AG44" s="12"/>
      <c r="AH44" s="23"/>
      <c r="AI44" s="4"/>
      <c r="AJ44" s="14"/>
      <c r="AK44" s="15"/>
      <c r="AL44" s="15"/>
      <c r="AM44" s="15"/>
      <c r="AN44" s="15"/>
      <c r="AO44" s="24"/>
      <c r="AP44" s="4"/>
      <c r="AQ44" s="14"/>
      <c r="AR44" s="15"/>
      <c r="AS44" s="15"/>
      <c r="AT44" s="28"/>
      <c r="AU44" s="12"/>
      <c r="AV44" s="23"/>
      <c r="AW44" s="4"/>
      <c r="AX44" s="4"/>
      <c r="AY44" s="22"/>
      <c r="AZ44" s="22"/>
      <c r="BA44" s="22"/>
      <c r="BB44" s="4"/>
      <c r="BC44" s="23"/>
      <c r="BD44" s="4"/>
      <c r="BE44" s="18"/>
      <c r="BF44" s="18"/>
      <c r="BG44" s="18"/>
      <c r="BH44" s="18"/>
      <c r="BI44" s="18"/>
      <c r="BJ44" s="25"/>
      <c r="BK44" s="4"/>
      <c r="BL44" s="18"/>
      <c r="BM44" s="18"/>
      <c r="BN44" s="18"/>
      <c r="BO44" s="18"/>
      <c r="BP44" s="18"/>
      <c r="BQ44" s="25"/>
      <c r="BR44" s="4"/>
      <c r="BS44" s="18"/>
      <c r="BT44" s="18"/>
      <c r="BU44" s="18"/>
      <c r="BV44" s="18"/>
      <c r="BW44" s="18"/>
      <c r="BX44" s="25"/>
      <c r="BY44" s="4"/>
    </row>
    <row r="45" spans="1:77" ht="15.75">
      <c r="A45" s="4"/>
      <c r="B45" s="4"/>
      <c r="C45" s="4"/>
      <c r="D45" s="4"/>
      <c r="E45" s="4"/>
      <c r="F45" s="4"/>
      <c r="G45" s="4"/>
      <c r="H45" s="14"/>
      <c r="I45" s="351"/>
      <c r="J45" s="351"/>
      <c r="K45" s="352"/>
      <c r="L45" s="352"/>
      <c r="M45" s="353"/>
      <c r="N45" s="4"/>
      <c r="O45" s="4"/>
      <c r="P45" s="4"/>
      <c r="Q45" s="4"/>
      <c r="R45" s="4">
        <v>1250</v>
      </c>
      <c r="S45" s="4" t="s">
        <v>259</v>
      </c>
      <c r="T45" s="4"/>
      <c r="U45" s="4"/>
      <c r="V45" s="14"/>
      <c r="W45" s="15"/>
      <c r="X45" s="15"/>
      <c r="Y45" s="15"/>
      <c r="Z45" s="12"/>
      <c r="AA45" s="23"/>
      <c r="AB45" s="4"/>
      <c r="AC45" s="14"/>
      <c r="AD45" s="15"/>
      <c r="AE45" s="15"/>
      <c r="AF45" s="15"/>
      <c r="AG45" s="12"/>
      <c r="AH45" s="23"/>
      <c r="AI45" s="4"/>
      <c r="AJ45" s="14"/>
      <c r="AK45" s="29"/>
      <c r="AL45" s="29"/>
      <c r="AM45" s="29"/>
      <c r="AN45" s="15"/>
      <c r="AO45" s="24"/>
      <c r="AP45" s="4"/>
      <c r="AQ45" s="14"/>
      <c r="AR45" s="15"/>
      <c r="AS45" s="15"/>
      <c r="AT45" s="28"/>
      <c r="AU45" s="12"/>
      <c r="AV45" s="23"/>
      <c r="AW45" s="4"/>
      <c r="AX45" s="14"/>
      <c r="AY45" s="15"/>
      <c r="AZ45" s="15"/>
      <c r="BA45" s="15"/>
      <c r="BB45" s="12"/>
      <c r="BC45" s="23"/>
      <c r="BD45" s="4"/>
      <c r="BE45" s="18"/>
      <c r="BF45" s="18"/>
      <c r="BG45" s="18"/>
      <c r="BH45" s="18"/>
      <c r="BI45" s="18"/>
      <c r="BJ45" s="25"/>
      <c r="BK45" s="4"/>
      <c r="BL45" s="18"/>
      <c r="BM45" s="18"/>
      <c r="BN45" s="18"/>
      <c r="BO45" s="18"/>
      <c r="BP45" s="18"/>
      <c r="BQ45" s="25"/>
      <c r="BR45" s="4"/>
      <c r="BS45" s="18"/>
      <c r="BT45" s="18"/>
      <c r="BU45" s="18"/>
      <c r="BV45" s="18"/>
      <c r="BW45" s="18"/>
      <c r="BX45" s="25"/>
      <c r="BY45" s="4"/>
    </row>
    <row r="46" spans="1:77" ht="15.75">
      <c r="A46" s="4"/>
      <c r="B46" s="4"/>
      <c r="C46" s="4"/>
      <c r="D46" s="4"/>
      <c r="E46" s="4"/>
      <c r="F46" s="4"/>
      <c r="G46" s="4"/>
      <c r="H46" s="14"/>
      <c r="I46" s="351"/>
      <c r="J46" s="351"/>
      <c r="K46" s="352"/>
      <c r="L46" s="352"/>
      <c r="M46" s="353"/>
      <c r="N46" s="4"/>
      <c r="O46" s="4"/>
      <c r="P46" s="4"/>
      <c r="Q46" s="4"/>
      <c r="R46" s="4">
        <v>1250</v>
      </c>
      <c r="S46" s="4" t="s">
        <v>258</v>
      </c>
      <c r="T46" s="4"/>
      <c r="U46" s="4"/>
      <c r="V46" s="14"/>
      <c r="W46" s="15"/>
      <c r="X46" s="15"/>
      <c r="Y46" s="15"/>
      <c r="Z46" s="12"/>
      <c r="AA46" s="23"/>
      <c r="AB46" s="4"/>
      <c r="AC46" s="14"/>
      <c r="AD46" s="15"/>
      <c r="AE46" s="15"/>
      <c r="AF46" s="15"/>
      <c r="AG46" s="12"/>
      <c r="AH46" s="23"/>
      <c r="AI46" s="4"/>
      <c r="AJ46" s="14"/>
      <c r="AK46" s="29"/>
      <c r="AL46" s="29"/>
      <c r="AM46" s="29"/>
      <c r="AN46" s="15"/>
      <c r="AO46" s="24"/>
      <c r="AP46" s="4"/>
      <c r="AQ46" s="14"/>
      <c r="AR46" s="15"/>
      <c r="AS46" s="15"/>
      <c r="AT46" s="28"/>
      <c r="AU46" s="12"/>
      <c r="AV46" s="23"/>
      <c r="AW46" s="4"/>
      <c r="AX46" s="14"/>
      <c r="AY46" s="15"/>
      <c r="AZ46" s="15"/>
      <c r="BA46" s="15"/>
      <c r="BB46" s="12"/>
      <c r="BC46" s="23"/>
      <c r="BD46" s="4"/>
      <c r="BE46" s="18"/>
      <c r="BF46" s="18"/>
      <c r="BG46" s="18"/>
      <c r="BH46" s="18"/>
      <c r="BI46" s="18"/>
      <c r="BJ46" s="25"/>
      <c r="BK46" s="4"/>
      <c r="BL46" s="18"/>
      <c r="BM46" s="18"/>
      <c r="BN46" s="18"/>
      <c r="BO46" s="18"/>
      <c r="BP46" s="18"/>
      <c r="BQ46" s="25"/>
      <c r="BR46" s="4"/>
      <c r="BS46" s="18"/>
      <c r="BT46" s="18"/>
      <c r="BU46" s="18"/>
      <c r="BV46" s="18"/>
      <c r="BW46" s="18"/>
      <c r="BX46" s="25"/>
      <c r="BY46" s="4"/>
    </row>
    <row r="47" spans="1:77" ht="15.75">
      <c r="A47" s="4"/>
      <c r="B47" s="4"/>
      <c r="C47" s="4"/>
      <c r="D47" s="4"/>
      <c r="E47" s="4"/>
      <c r="F47" s="4"/>
      <c r="G47" s="4"/>
      <c r="H47" s="14"/>
      <c r="I47" s="351"/>
      <c r="J47" s="351"/>
      <c r="K47" s="352"/>
      <c r="L47" s="352"/>
      <c r="M47" s="353"/>
      <c r="N47" s="4"/>
      <c r="O47" s="4"/>
      <c r="P47" s="4"/>
      <c r="Q47" s="4"/>
      <c r="R47" s="4">
        <v>1560.5</v>
      </c>
      <c r="S47" s="4" t="s">
        <v>301</v>
      </c>
      <c r="T47" s="4"/>
      <c r="U47" s="4"/>
      <c r="V47" s="14"/>
      <c r="W47" s="15"/>
      <c r="X47" s="15"/>
      <c r="Y47" s="15"/>
      <c r="Z47" s="12"/>
      <c r="AA47" s="23"/>
      <c r="AB47" s="4"/>
      <c r="AC47" s="14"/>
      <c r="AD47" s="15"/>
      <c r="AE47" s="15"/>
      <c r="AF47" s="15"/>
      <c r="AG47" s="12"/>
      <c r="AH47" s="23"/>
      <c r="AI47" s="4"/>
      <c r="AJ47" s="14"/>
      <c r="AK47" s="29"/>
      <c r="AL47" s="29"/>
      <c r="AM47" s="29"/>
      <c r="AN47" s="15"/>
      <c r="AO47" s="24"/>
      <c r="AP47" s="4"/>
      <c r="AQ47" s="14"/>
      <c r="AR47" s="15"/>
      <c r="AS47" s="15"/>
      <c r="AT47" s="28"/>
      <c r="AU47" s="12"/>
      <c r="AV47" s="23"/>
      <c r="AW47" s="4"/>
      <c r="AX47" s="14"/>
      <c r="AY47" s="15"/>
      <c r="AZ47" s="15"/>
      <c r="BA47" s="15"/>
      <c r="BB47" s="12"/>
      <c r="BC47" s="23"/>
      <c r="BD47" s="4"/>
      <c r="BE47" s="18"/>
      <c r="BF47" s="18"/>
      <c r="BG47" s="18"/>
      <c r="BH47" s="18"/>
      <c r="BI47" s="18"/>
      <c r="BJ47" s="25"/>
      <c r="BK47" s="4"/>
      <c r="BL47" s="18"/>
      <c r="BM47" s="18"/>
      <c r="BN47" s="18"/>
      <c r="BO47" s="18"/>
      <c r="BP47" s="18"/>
      <c r="BQ47" s="25"/>
      <c r="BR47" s="4"/>
      <c r="BS47" s="18"/>
      <c r="BT47" s="18"/>
      <c r="BU47" s="18"/>
      <c r="BV47" s="18"/>
      <c r="BW47" s="18"/>
      <c r="BX47" s="25"/>
      <c r="BY47" s="4"/>
    </row>
    <row r="48" spans="1:77" ht="15.75">
      <c r="A48" s="4"/>
      <c r="B48" s="4"/>
      <c r="C48" s="4"/>
      <c r="D48" s="4"/>
      <c r="E48" s="4"/>
      <c r="F48" s="4"/>
      <c r="G48" s="4"/>
      <c r="H48" s="14"/>
      <c r="I48" s="351"/>
      <c r="J48" s="351"/>
      <c r="K48" s="352"/>
      <c r="L48" s="352"/>
      <c r="M48" s="353"/>
      <c r="N48" s="4"/>
      <c r="O48" s="4"/>
      <c r="P48" s="4"/>
      <c r="Q48" s="4"/>
      <c r="R48" s="4">
        <v>7750</v>
      </c>
      <c r="S48" s="4" t="s">
        <v>302</v>
      </c>
      <c r="T48" s="4"/>
      <c r="U48" s="4"/>
      <c r="V48" s="14"/>
      <c r="W48" s="15"/>
      <c r="X48" s="15"/>
      <c r="Y48" s="15"/>
      <c r="Z48" s="12"/>
      <c r="AA48" s="23"/>
      <c r="AB48" s="4"/>
      <c r="AC48" s="14"/>
      <c r="AD48" s="15"/>
      <c r="AE48" s="15"/>
      <c r="AF48" s="15"/>
      <c r="AG48" s="12"/>
      <c r="AH48" s="23"/>
      <c r="AI48" s="4"/>
      <c r="AJ48" s="14"/>
      <c r="AK48" s="29"/>
      <c r="AL48" s="29"/>
      <c r="AM48" s="29"/>
      <c r="AN48" s="15"/>
      <c r="AO48" s="24"/>
      <c r="AP48" s="4"/>
      <c r="AQ48" s="14"/>
      <c r="AR48" s="15"/>
      <c r="AS48" s="15"/>
      <c r="AT48" s="28"/>
      <c r="AU48" s="12"/>
      <c r="AV48" s="23"/>
      <c r="AW48" s="4"/>
      <c r="AX48" s="14"/>
      <c r="AY48" s="15"/>
      <c r="AZ48" s="15"/>
      <c r="BA48" s="15"/>
      <c r="BB48" s="12"/>
      <c r="BC48" s="23"/>
      <c r="BD48" s="4"/>
      <c r="BE48" s="18"/>
      <c r="BF48" s="18"/>
      <c r="BG48" s="18"/>
      <c r="BH48" s="18"/>
      <c r="BI48" s="18"/>
      <c r="BJ48" s="25"/>
      <c r="BK48" s="4"/>
      <c r="BL48" s="18"/>
      <c r="BM48" s="18"/>
      <c r="BN48" s="18"/>
      <c r="BO48" s="18"/>
      <c r="BP48" s="18"/>
      <c r="BQ48" s="25"/>
      <c r="BR48" s="4"/>
      <c r="BS48" s="18"/>
      <c r="BT48" s="18"/>
      <c r="BU48" s="18"/>
      <c r="BV48" s="18"/>
      <c r="BW48" s="18"/>
      <c r="BX48" s="25"/>
      <c r="BY48" s="4"/>
    </row>
    <row r="49" spans="1:77" ht="15.75">
      <c r="A49" s="4"/>
      <c r="B49" s="4"/>
      <c r="C49" s="4"/>
      <c r="D49" s="4"/>
      <c r="E49" s="4"/>
      <c r="F49" s="4"/>
      <c r="G49" s="4"/>
      <c r="H49" s="14"/>
      <c r="I49" s="351"/>
      <c r="J49" s="351"/>
      <c r="K49" s="352"/>
      <c r="L49" s="352"/>
      <c r="M49" s="353"/>
      <c r="N49" s="4"/>
      <c r="O49" s="4"/>
      <c r="P49" s="4"/>
      <c r="Q49" s="4"/>
      <c r="R49" s="4">
        <v>588</v>
      </c>
      <c r="S49" s="4" t="s">
        <v>303</v>
      </c>
      <c r="T49" s="4"/>
      <c r="U49" s="4"/>
      <c r="V49" s="14"/>
      <c r="W49" s="15"/>
      <c r="X49" s="15"/>
      <c r="Y49" s="15"/>
      <c r="Z49" s="12"/>
      <c r="AA49" s="23"/>
      <c r="AB49" s="4"/>
      <c r="AC49" s="14"/>
      <c r="AD49" s="15"/>
      <c r="AE49" s="15"/>
      <c r="AF49" s="15"/>
      <c r="AG49" s="12"/>
      <c r="AH49" s="23"/>
      <c r="AI49" s="4"/>
      <c r="AJ49" s="14"/>
      <c r="AK49" s="29"/>
      <c r="AL49" s="29"/>
      <c r="AM49" s="29"/>
      <c r="AN49" s="15"/>
      <c r="AO49" s="24"/>
      <c r="AP49" s="4"/>
      <c r="AQ49" s="14"/>
      <c r="AR49" s="15"/>
      <c r="AS49" s="15"/>
      <c r="AT49" s="28"/>
      <c r="AU49" s="12"/>
      <c r="AV49" s="23"/>
      <c r="AW49" s="4"/>
      <c r="AX49" s="14"/>
      <c r="AY49" s="15"/>
      <c r="AZ49" s="15"/>
      <c r="BA49" s="15"/>
      <c r="BB49" s="12"/>
      <c r="BC49" s="23"/>
      <c r="BD49" s="4"/>
      <c r="BE49" s="18"/>
      <c r="BF49" s="18"/>
      <c r="BG49" s="18"/>
      <c r="BH49" s="18"/>
      <c r="BI49" s="18"/>
      <c r="BJ49" s="25"/>
      <c r="BK49" s="4"/>
      <c r="BL49" s="18"/>
      <c r="BM49" s="18"/>
      <c r="BN49" s="18"/>
      <c r="BO49" s="18"/>
      <c r="BP49" s="18"/>
      <c r="BQ49" s="25"/>
      <c r="BR49" s="4"/>
      <c r="BS49" s="18"/>
      <c r="BT49" s="18"/>
      <c r="BU49" s="18"/>
      <c r="BV49" s="18"/>
      <c r="BW49" s="18"/>
      <c r="BX49" s="25"/>
      <c r="BY49" s="4"/>
    </row>
    <row r="50" spans="1:77" ht="15.75">
      <c r="A50" s="4"/>
      <c r="B50" s="4"/>
      <c r="C50" s="4"/>
      <c r="D50" s="4"/>
      <c r="E50" s="4"/>
      <c r="F50" s="4"/>
      <c r="G50" s="4"/>
      <c r="H50" s="14"/>
      <c r="I50" s="351"/>
      <c r="J50" s="351"/>
      <c r="K50" s="352"/>
      <c r="L50" s="352"/>
      <c r="M50" s="353"/>
      <c r="N50" s="4"/>
      <c r="O50" s="4"/>
      <c r="P50" s="4"/>
      <c r="Q50" s="4"/>
      <c r="R50" s="4">
        <v>2500</v>
      </c>
      <c r="S50" s="4" t="s">
        <v>304</v>
      </c>
      <c r="T50" s="4"/>
      <c r="U50" s="4"/>
      <c r="V50" s="14"/>
      <c r="W50" s="15"/>
      <c r="X50" s="15"/>
      <c r="Y50" s="15"/>
      <c r="Z50" s="12"/>
      <c r="AA50" s="23"/>
      <c r="AB50" s="4"/>
      <c r="AC50" s="14"/>
      <c r="AD50" s="15"/>
      <c r="AE50" s="15"/>
      <c r="AF50" s="15"/>
      <c r="AG50" s="12"/>
      <c r="AH50" s="23"/>
      <c r="AI50" s="4"/>
      <c r="AJ50" s="14"/>
      <c r="AK50" s="29"/>
      <c r="AL50" s="29"/>
      <c r="AM50" s="29"/>
      <c r="AN50" s="15"/>
      <c r="AO50" s="24"/>
      <c r="AP50" s="4"/>
      <c r="AQ50" s="14"/>
      <c r="AR50" s="15"/>
      <c r="AS50" s="15"/>
      <c r="AT50" s="28"/>
      <c r="AU50" s="12"/>
      <c r="AV50" s="23"/>
      <c r="AW50" s="4"/>
      <c r="AX50" s="14"/>
      <c r="AY50" s="15"/>
      <c r="AZ50" s="15"/>
      <c r="BA50" s="15"/>
      <c r="BB50" s="12"/>
      <c r="BC50" s="23"/>
      <c r="BD50" s="4"/>
      <c r="BE50" s="18"/>
      <c r="BF50" s="18"/>
      <c r="BG50" s="18"/>
      <c r="BH50" s="18"/>
      <c r="BI50" s="18"/>
      <c r="BJ50" s="25"/>
      <c r="BK50" s="4"/>
      <c r="BL50" s="18"/>
      <c r="BM50" s="18"/>
      <c r="BN50" s="18"/>
      <c r="BO50" s="18"/>
      <c r="BP50" s="18"/>
      <c r="BQ50" s="25"/>
      <c r="BR50" s="4"/>
      <c r="BS50" s="18"/>
      <c r="BT50" s="18"/>
      <c r="BU50" s="18"/>
      <c r="BV50" s="18"/>
      <c r="BW50" s="18"/>
      <c r="BX50" s="25"/>
      <c r="BY50" s="4"/>
    </row>
    <row r="51" spans="1:77" ht="15.75">
      <c r="A51" s="4"/>
      <c r="B51" s="4"/>
      <c r="C51" s="4"/>
      <c r="D51" s="4"/>
      <c r="E51" s="4"/>
      <c r="F51" s="4"/>
      <c r="G51" s="4"/>
      <c r="H51" s="14"/>
      <c r="I51" s="351"/>
      <c r="J51" s="351"/>
      <c r="K51" s="352"/>
      <c r="L51" s="352"/>
      <c r="M51" s="353"/>
      <c r="N51" s="4"/>
      <c r="O51" s="4"/>
      <c r="P51" s="4"/>
      <c r="Q51" s="4"/>
      <c r="R51" s="4">
        <v>1500</v>
      </c>
      <c r="S51" s="4" t="s">
        <v>304</v>
      </c>
      <c r="T51" s="4"/>
      <c r="U51" s="4"/>
      <c r="V51" s="14"/>
      <c r="W51" s="15"/>
      <c r="X51" s="15"/>
      <c r="Y51" s="15"/>
      <c r="Z51" s="12"/>
      <c r="AA51" s="23"/>
      <c r="AB51" s="4"/>
      <c r="AC51" s="14"/>
      <c r="AD51" s="15"/>
      <c r="AE51" s="15"/>
      <c r="AF51" s="15"/>
      <c r="AG51" s="12"/>
      <c r="AH51" s="23"/>
      <c r="AI51" s="4"/>
      <c r="AJ51" s="14"/>
      <c r="AK51" s="29"/>
      <c r="AL51" s="29"/>
      <c r="AM51" s="29"/>
      <c r="AN51" s="15"/>
      <c r="AO51" s="24"/>
      <c r="AP51" s="4"/>
      <c r="AQ51" s="14"/>
      <c r="AR51" s="15"/>
      <c r="AS51" s="15"/>
      <c r="AT51" s="28"/>
      <c r="AU51" s="12"/>
      <c r="AV51" s="23"/>
      <c r="AW51" s="4"/>
      <c r="AX51" s="14"/>
      <c r="AY51" s="15"/>
      <c r="AZ51" s="15"/>
      <c r="BA51" s="15"/>
      <c r="BB51" s="12"/>
      <c r="BC51" s="23"/>
      <c r="BD51" s="4"/>
      <c r="BE51" s="18"/>
      <c r="BF51" s="18"/>
      <c r="BG51" s="18"/>
      <c r="BH51" s="18"/>
      <c r="BI51" s="18"/>
      <c r="BJ51" s="25"/>
      <c r="BK51" s="4"/>
      <c r="BL51" s="18"/>
      <c r="BM51" s="18"/>
      <c r="BN51" s="18"/>
      <c r="BO51" s="18"/>
      <c r="BP51" s="18"/>
      <c r="BQ51" s="25"/>
      <c r="BR51" s="4"/>
      <c r="BS51" s="18"/>
      <c r="BT51" s="18"/>
      <c r="BU51" s="18"/>
      <c r="BV51" s="18"/>
      <c r="BW51" s="18"/>
      <c r="BX51" s="25"/>
      <c r="BY51" s="4"/>
    </row>
    <row r="52" spans="1:77" ht="15.75">
      <c r="A52" s="4"/>
      <c r="B52" s="4"/>
      <c r="C52" s="4"/>
      <c r="D52" s="4"/>
      <c r="E52" s="4"/>
      <c r="F52" s="4"/>
      <c r="G52" s="4"/>
      <c r="H52" s="14"/>
      <c r="I52" s="351"/>
      <c r="J52" s="351"/>
      <c r="K52" s="352"/>
      <c r="L52" s="352"/>
      <c r="M52" s="353"/>
      <c r="N52" s="4"/>
      <c r="O52" s="4"/>
      <c r="P52" s="4"/>
      <c r="Q52" s="4"/>
      <c r="R52" s="4">
        <v>2000</v>
      </c>
      <c r="S52" s="4" t="s">
        <v>260</v>
      </c>
      <c r="T52" s="4"/>
      <c r="U52" s="4"/>
      <c r="V52" s="14"/>
      <c r="W52" s="15"/>
      <c r="X52" s="15"/>
      <c r="Y52" s="15"/>
      <c r="Z52" s="12"/>
      <c r="AA52" s="23"/>
      <c r="AB52" s="4"/>
      <c r="AC52" s="14"/>
      <c r="AD52" s="15"/>
      <c r="AE52" s="15"/>
      <c r="AF52" s="15"/>
      <c r="AG52" s="12"/>
      <c r="AH52" s="23"/>
      <c r="AI52" s="4"/>
      <c r="AJ52" s="14"/>
      <c r="AK52" s="29"/>
      <c r="AL52" s="29"/>
      <c r="AM52" s="29"/>
      <c r="AN52" s="15"/>
      <c r="AO52" s="24"/>
      <c r="AP52" s="4"/>
      <c r="AQ52" s="14"/>
      <c r="AR52" s="15"/>
      <c r="AS52" s="15"/>
      <c r="AT52" s="28"/>
      <c r="AU52" s="12"/>
      <c r="AV52" s="23"/>
      <c r="AW52" s="4"/>
      <c r="AX52" s="14"/>
      <c r="AY52" s="15"/>
      <c r="AZ52" s="15"/>
      <c r="BA52" s="15"/>
      <c r="BB52" s="12"/>
      <c r="BC52" s="23"/>
      <c r="BD52" s="4"/>
      <c r="BE52" s="18"/>
      <c r="BF52" s="18"/>
      <c r="BG52" s="18"/>
      <c r="BH52" s="18"/>
      <c r="BI52" s="18"/>
      <c r="BJ52" s="25"/>
      <c r="BK52" s="4"/>
      <c r="BL52" s="18"/>
      <c r="BM52" s="18"/>
      <c r="BN52" s="18"/>
      <c r="BO52" s="18"/>
      <c r="BP52" s="18"/>
      <c r="BQ52" s="25"/>
      <c r="BR52" s="4"/>
      <c r="BS52" s="18"/>
      <c r="BT52" s="18"/>
      <c r="BU52" s="18"/>
      <c r="BV52" s="18"/>
      <c r="BW52" s="18"/>
      <c r="BX52" s="25"/>
      <c r="BY52" s="4"/>
    </row>
    <row r="53" spans="1:77" ht="15.75">
      <c r="A53" s="4"/>
      <c r="B53" s="4"/>
      <c r="C53" s="4"/>
      <c r="D53" s="4"/>
      <c r="E53" s="4"/>
      <c r="F53" s="4"/>
      <c r="G53" s="4"/>
      <c r="H53" s="14"/>
      <c r="I53" s="351"/>
      <c r="J53" s="351"/>
      <c r="K53" s="352"/>
      <c r="L53" s="352"/>
      <c r="M53" s="353"/>
      <c r="N53" s="4"/>
      <c r="O53" s="4"/>
      <c r="P53" s="4"/>
      <c r="Q53" s="4"/>
      <c r="R53" s="4">
        <v>1000</v>
      </c>
      <c r="S53" s="4" t="s">
        <v>305</v>
      </c>
      <c r="T53" s="4"/>
      <c r="U53" s="4"/>
      <c r="V53" s="14"/>
      <c r="W53" s="15"/>
      <c r="X53" s="15"/>
      <c r="Y53" s="15"/>
      <c r="Z53" s="12"/>
      <c r="AA53" s="23"/>
      <c r="AB53" s="4"/>
      <c r="AC53" s="14"/>
      <c r="AD53" s="15"/>
      <c r="AE53" s="15"/>
      <c r="AF53" s="15"/>
      <c r="AG53" s="12"/>
      <c r="AH53" s="23"/>
      <c r="AI53" s="4"/>
      <c r="AJ53" s="14"/>
      <c r="AK53" s="29"/>
      <c r="AL53" s="29"/>
      <c r="AM53" s="29"/>
      <c r="AN53" s="15"/>
      <c r="AO53" s="24"/>
      <c r="AP53" s="4"/>
      <c r="AQ53" s="14"/>
      <c r="AR53" s="15"/>
      <c r="AS53" s="15"/>
      <c r="AT53" s="28"/>
      <c r="AU53" s="12"/>
      <c r="AV53" s="23"/>
      <c r="AW53" s="4"/>
      <c r="AX53" s="14"/>
      <c r="AY53" s="15"/>
      <c r="AZ53" s="15"/>
      <c r="BA53" s="15"/>
      <c r="BB53" s="12"/>
      <c r="BC53" s="23"/>
      <c r="BD53" s="4"/>
      <c r="BE53" s="18"/>
      <c r="BF53" s="18"/>
      <c r="BG53" s="18"/>
      <c r="BH53" s="18"/>
      <c r="BI53" s="18"/>
      <c r="BJ53" s="25"/>
      <c r="BK53" s="4"/>
      <c r="BL53" s="18"/>
      <c r="BM53" s="18"/>
      <c r="BN53" s="18"/>
      <c r="BO53" s="18"/>
      <c r="BP53" s="18"/>
      <c r="BQ53" s="25"/>
      <c r="BR53" s="4"/>
      <c r="BS53" s="18"/>
      <c r="BT53" s="18"/>
      <c r="BU53" s="18"/>
      <c r="BV53" s="18"/>
      <c r="BW53" s="18"/>
      <c r="BX53" s="25"/>
      <c r="BY53" s="4"/>
    </row>
    <row r="54" spans="1:77" ht="15.75">
      <c r="A54" s="4"/>
      <c r="B54" s="4"/>
      <c r="C54" s="4"/>
      <c r="D54" s="4"/>
      <c r="E54" s="4"/>
      <c r="F54" s="4"/>
      <c r="G54" s="4"/>
      <c r="H54" s="14"/>
      <c r="I54" s="351"/>
      <c r="J54" s="351"/>
      <c r="K54" s="352"/>
      <c r="L54" s="352"/>
      <c r="M54" s="353"/>
      <c r="N54" s="4"/>
      <c r="O54" s="4"/>
      <c r="P54" s="4"/>
      <c r="Q54" s="4"/>
      <c r="R54" s="4">
        <v>1300</v>
      </c>
      <c r="S54" s="4" t="s">
        <v>306</v>
      </c>
      <c r="T54" s="4"/>
      <c r="U54" s="4"/>
      <c r="V54" s="14"/>
      <c r="W54" s="15"/>
      <c r="X54" s="15"/>
      <c r="Y54" s="15"/>
      <c r="Z54" s="12"/>
      <c r="AA54" s="23"/>
      <c r="AB54" s="4"/>
      <c r="AC54" s="14"/>
      <c r="AD54" s="15"/>
      <c r="AE54" s="15"/>
      <c r="AF54" s="15"/>
      <c r="AG54" s="12"/>
      <c r="AH54" s="23"/>
      <c r="AI54" s="4"/>
      <c r="AJ54" s="14"/>
      <c r="AK54" s="29"/>
      <c r="AL54" s="29"/>
      <c r="AM54" s="29"/>
      <c r="AN54" s="15"/>
      <c r="AO54" s="24"/>
      <c r="AP54" s="4"/>
      <c r="AQ54" s="14"/>
      <c r="AR54" s="15"/>
      <c r="AS54" s="15"/>
      <c r="AT54" s="28"/>
      <c r="AU54" s="12"/>
      <c r="AV54" s="23"/>
      <c r="AW54" s="4"/>
      <c r="AX54" s="14"/>
      <c r="AY54" s="15"/>
      <c r="AZ54" s="15"/>
      <c r="BA54" s="15"/>
      <c r="BB54" s="12"/>
      <c r="BC54" s="23"/>
      <c r="BD54" s="4"/>
      <c r="BE54" s="18"/>
      <c r="BF54" s="18"/>
      <c r="BG54" s="18"/>
      <c r="BH54" s="18"/>
      <c r="BI54" s="18"/>
      <c r="BJ54" s="25"/>
      <c r="BK54" s="4"/>
      <c r="BL54" s="18"/>
      <c r="BM54" s="18"/>
      <c r="BN54" s="18"/>
      <c r="BO54" s="18"/>
      <c r="BP54" s="18"/>
      <c r="BQ54" s="25"/>
      <c r="BR54" s="4"/>
      <c r="BS54" s="18"/>
      <c r="BT54" s="18"/>
      <c r="BU54" s="18"/>
      <c r="BV54" s="18"/>
      <c r="BW54" s="18"/>
      <c r="BX54" s="25"/>
      <c r="BY54" s="4"/>
    </row>
    <row r="55" spans="1:77" ht="15.75">
      <c r="A55" s="4"/>
      <c r="B55" s="4"/>
      <c r="C55" s="4"/>
      <c r="D55" s="4"/>
      <c r="E55" s="4"/>
      <c r="F55" s="4"/>
      <c r="G55" s="4"/>
      <c r="H55" s="14"/>
      <c r="I55" s="351"/>
      <c r="J55" s="351"/>
      <c r="K55" s="352"/>
      <c r="L55" s="352"/>
      <c r="M55" s="353"/>
      <c r="N55" s="4"/>
      <c r="O55" s="4"/>
      <c r="P55" s="4"/>
      <c r="Q55" s="4"/>
      <c r="R55" s="4">
        <v>500</v>
      </c>
      <c r="S55" s="4" t="s">
        <v>307</v>
      </c>
      <c r="T55" s="4"/>
      <c r="U55" s="4"/>
      <c r="V55" s="14"/>
      <c r="W55" s="15"/>
      <c r="X55" s="15"/>
      <c r="Y55" s="15"/>
      <c r="Z55" s="12"/>
      <c r="AA55" s="23"/>
      <c r="AB55" s="4"/>
      <c r="AC55" s="14"/>
      <c r="AD55" s="15"/>
      <c r="AE55" s="15"/>
      <c r="AF55" s="15"/>
      <c r="AG55" s="12"/>
      <c r="AH55" s="23"/>
      <c r="AI55" s="4"/>
      <c r="AJ55" s="14"/>
      <c r="AK55" s="29"/>
      <c r="AL55" s="29"/>
      <c r="AM55" s="29"/>
      <c r="AN55" s="15"/>
      <c r="AO55" s="24"/>
      <c r="AP55" s="4"/>
      <c r="AQ55" s="14"/>
      <c r="AR55" s="15"/>
      <c r="AS55" s="15"/>
      <c r="AT55" s="28"/>
      <c r="AU55" s="12"/>
      <c r="AV55" s="23"/>
      <c r="AW55" s="4"/>
      <c r="AX55" s="14"/>
      <c r="AY55" s="15"/>
      <c r="AZ55" s="15"/>
      <c r="BA55" s="15"/>
      <c r="BB55" s="12"/>
      <c r="BC55" s="23"/>
      <c r="BD55" s="4"/>
      <c r="BE55" s="18"/>
      <c r="BF55" s="18"/>
      <c r="BG55" s="18"/>
      <c r="BH55" s="18"/>
      <c r="BI55" s="18"/>
      <c r="BJ55" s="25"/>
      <c r="BK55" s="4"/>
      <c r="BL55" s="18"/>
      <c r="BM55" s="18"/>
      <c r="BN55" s="18"/>
      <c r="BO55" s="18"/>
      <c r="BP55" s="18"/>
      <c r="BQ55" s="25"/>
      <c r="BR55" s="4"/>
      <c r="BS55" s="18"/>
      <c r="BT55" s="18"/>
      <c r="BU55" s="18"/>
      <c r="BV55" s="18"/>
      <c r="BW55" s="18"/>
      <c r="BX55" s="25"/>
      <c r="BY55" s="4"/>
    </row>
    <row r="56" spans="1:77" ht="15.75">
      <c r="A56" s="4"/>
      <c r="B56" s="4"/>
      <c r="C56" s="4"/>
      <c r="D56" s="4"/>
      <c r="E56" s="4"/>
      <c r="F56" s="4"/>
      <c r="G56" s="4"/>
      <c r="H56" s="14"/>
      <c r="I56" s="351"/>
      <c r="J56" s="351"/>
      <c r="K56" s="352"/>
      <c r="L56" s="352"/>
      <c r="M56" s="353"/>
      <c r="N56" s="4"/>
      <c r="O56" s="4"/>
      <c r="P56" s="4"/>
      <c r="Q56" s="4"/>
      <c r="R56" s="4">
        <v>500</v>
      </c>
      <c r="S56" s="4" t="s">
        <v>307</v>
      </c>
      <c r="T56" s="4"/>
      <c r="U56" s="4"/>
      <c r="V56" s="14"/>
      <c r="W56" s="15"/>
      <c r="X56" s="15"/>
      <c r="Y56" s="15"/>
      <c r="Z56" s="12"/>
      <c r="AA56" s="23"/>
      <c r="AB56" s="4"/>
      <c r="AC56" s="14"/>
      <c r="AD56" s="15"/>
      <c r="AE56" s="15"/>
      <c r="AF56" s="15"/>
      <c r="AG56" s="12"/>
      <c r="AH56" s="23"/>
      <c r="AI56" s="4"/>
      <c r="AJ56" s="14"/>
      <c r="AK56" s="29"/>
      <c r="AL56" s="29"/>
      <c r="AM56" s="29"/>
      <c r="AN56" s="15"/>
      <c r="AO56" s="24"/>
      <c r="AP56" s="4"/>
      <c r="AQ56" s="14"/>
      <c r="AR56" s="15"/>
      <c r="AS56" s="15"/>
      <c r="AT56" s="28"/>
      <c r="AU56" s="12"/>
      <c r="AV56" s="23"/>
      <c r="AW56" s="4"/>
      <c r="AX56" s="14"/>
      <c r="AY56" s="15"/>
      <c r="AZ56" s="15"/>
      <c r="BA56" s="15"/>
      <c r="BB56" s="12"/>
      <c r="BC56" s="23"/>
      <c r="BD56" s="4"/>
      <c r="BE56" s="18"/>
      <c r="BF56" s="18"/>
      <c r="BG56" s="18"/>
      <c r="BH56" s="18"/>
      <c r="BI56" s="18"/>
      <c r="BJ56" s="25"/>
      <c r="BK56" s="4"/>
      <c r="BL56" s="18"/>
      <c r="BM56" s="18"/>
      <c r="BN56" s="18"/>
      <c r="BO56" s="18"/>
      <c r="BP56" s="18"/>
      <c r="BQ56" s="25"/>
      <c r="BR56" s="4"/>
      <c r="BS56" s="18"/>
      <c r="BT56" s="18"/>
      <c r="BU56" s="18"/>
      <c r="BV56" s="18"/>
      <c r="BW56" s="18"/>
      <c r="BX56" s="25"/>
      <c r="BY56" s="4"/>
    </row>
    <row r="57" spans="1:77" ht="15.75">
      <c r="A57" s="4"/>
      <c r="B57" s="4"/>
      <c r="C57" s="4"/>
      <c r="D57" s="4"/>
      <c r="E57" s="4"/>
      <c r="F57" s="4"/>
      <c r="G57" s="4"/>
      <c r="H57" s="14"/>
      <c r="I57" s="351"/>
      <c r="J57" s="351"/>
      <c r="K57" s="352"/>
      <c r="L57" s="352"/>
      <c r="M57" s="353"/>
      <c r="N57" s="4"/>
      <c r="O57" s="4"/>
      <c r="P57" s="4"/>
      <c r="Q57" s="4"/>
      <c r="R57" s="4">
        <v>320</v>
      </c>
      <c r="S57" s="4" t="s">
        <v>110</v>
      </c>
      <c r="T57" s="4"/>
      <c r="U57" s="4"/>
      <c r="V57" s="14"/>
      <c r="W57" s="15"/>
      <c r="X57" s="15"/>
      <c r="Y57" s="15"/>
      <c r="Z57" s="12"/>
      <c r="AA57" s="23"/>
      <c r="AB57" s="4"/>
      <c r="AC57" s="14"/>
      <c r="AD57" s="15"/>
      <c r="AE57" s="15"/>
      <c r="AF57" s="15"/>
      <c r="AG57" s="12"/>
      <c r="AH57" s="23"/>
      <c r="AI57" s="4"/>
      <c r="AJ57" s="14"/>
      <c r="AK57" s="29"/>
      <c r="AL57" s="29"/>
      <c r="AM57" s="29"/>
      <c r="AN57" s="15"/>
      <c r="AO57" s="24"/>
      <c r="AP57" s="4"/>
      <c r="AQ57" s="14"/>
      <c r="AR57" s="15"/>
      <c r="AS57" s="15"/>
      <c r="AT57" s="28"/>
      <c r="AU57" s="12"/>
      <c r="AV57" s="23"/>
      <c r="AW57" s="4"/>
      <c r="AX57" s="14"/>
      <c r="AY57" s="15"/>
      <c r="AZ57" s="15"/>
      <c r="BA57" s="15"/>
      <c r="BB57" s="12"/>
      <c r="BC57" s="23"/>
      <c r="BD57" s="4"/>
      <c r="BE57" s="18"/>
      <c r="BF57" s="18"/>
      <c r="BG57" s="18"/>
      <c r="BH57" s="18"/>
      <c r="BI57" s="18"/>
      <c r="BJ57" s="25"/>
      <c r="BK57" s="4"/>
      <c r="BL57" s="18"/>
      <c r="BM57" s="18"/>
      <c r="BN57" s="18"/>
      <c r="BO57" s="18"/>
      <c r="BP57" s="18"/>
      <c r="BQ57" s="25"/>
      <c r="BR57" s="4"/>
      <c r="BS57" s="18"/>
      <c r="BT57" s="18"/>
      <c r="BU57" s="18"/>
      <c r="BV57" s="18"/>
      <c r="BW57" s="18"/>
      <c r="BX57" s="25"/>
      <c r="BY57" s="4"/>
    </row>
    <row r="58" spans="1:77" ht="15.75">
      <c r="A58" s="4"/>
      <c r="B58" s="4"/>
      <c r="C58" s="4"/>
      <c r="D58" s="4"/>
      <c r="E58" s="4"/>
      <c r="F58" s="4"/>
      <c r="G58" s="4"/>
      <c r="H58" s="14"/>
      <c r="I58" s="351"/>
      <c r="J58" s="351"/>
      <c r="K58" s="352"/>
      <c r="L58" s="352"/>
      <c r="M58" s="353"/>
      <c r="N58" s="4"/>
      <c r="O58" s="4"/>
      <c r="P58" s="4"/>
      <c r="Q58" s="4"/>
      <c r="R58" s="4">
        <v>450</v>
      </c>
      <c r="S58" s="4" t="s">
        <v>261</v>
      </c>
      <c r="T58" s="4"/>
      <c r="U58" s="4"/>
      <c r="V58" s="14"/>
      <c r="W58" s="15"/>
      <c r="X58" s="15"/>
      <c r="Y58" s="15"/>
      <c r="Z58" s="12"/>
      <c r="AA58" s="23"/>
      <c r="AB58" s="4"/>
      <c r="AC58" s="14"/>
      <c r="AD58" s="15"/>
      <c r="AE58" s="15"/>
      <c r="AF58" s="15"/>
      <c r="AG58" s="12"/>
      <c r="AH58" s="23"/>
      <c r="AI58" s="4"/>
      <c r="AJ58" s="14"/>
      <c r="AK58" s="29"/>
      <c r="AL58" s="29"/>
      <c r="AM58" s="29"/>
      <c r="AN58" s="15"/>
      <c r="AO58" s="24"/>
      <c r="AP58" s="4"/>
      <c r="AQ58" s="14"/>
      <c r="AR58" s="15"/>
      <c r="AS58" s="15"/>
      <c r="AT58" s="28"/>
      <c r="AU58" s="12"/>
      <c r="AV58" s="23"/>
      <c r="AW58" s="4"/>
      <c r="AX58" s="14"/>
      <c r="AY58" s="15"/>
      <c r="AZ58" s="15"/>
      <c r="BA58" s="15"/>
      <c r="BB58" s="12"/>
      <c r="BC58" s="23"/>
      <c r="BD58" s="4"/>
      <c r="BE58" s="18"/>
      <c r="BF58" s="18"/>
      <c r="BG58" s="18"/>
      <c r="BH58" s="18"/>
      <c r="BI58" s="18"/>
      <c r="BJ58" s="25"/>
      <c r="BK58" s="4"/>
      <c r="BL58" s="18"/>
      <c r="BM58" s="18"/>
      <c r="BN58" s="18"/>
      <c r="BO58" s="18"/>
      <c r="BP58" s="18"/>
      <c r="BQ58" s="25"/>
      <c r="BR58" s="4"/>
      <c r="BS58" s="18"/>
      <c r="BT58" s="18"/>
      <c r="BU58" s="18"/>
      <c r="BV58" s="18"/>
      <c r="BW58" s="18"/>
      <c r="BX58" s="25"/>
      <c r="BY58" s="4"/>
    </row>
    <row r="59" spans="1:77" ht="15.75">
      <c r="A59" s="4"/>
      <c r="B59" s="4"/>
      <c r="C59" s="4"/>
      <c r="D59" s="4"/>
      <c r="E59" s="4"/>
      <c r="F59" s="4"/>
      <c r="G59" s="4"/>
      <c r="H59" s="14"/>
      <c r="I59" s="351"/>
      <c r="J59" s="351"/>
      <c r="K59" s="352"/>
      <c r="L59" s="352"/>
      <c r="M59" s="353"/>
      <c r="N59" s="4"/>
      <c r="O59" s="4"/>
      <c r="P59" s="4"/>
      <c r="Q59" s="4"/>
      <c r="R59" s="4">
        <v>252</v>
      </c>
      <c r="S59" s="4" t="s">
        <v>308</v>
      </c>
      <c r="T59" s="4"/>
      <c r="U59" s="4"/>
      <c r="V59" s="14"/>
      <c r="W59" s="15"/>
      <c r="X59" s="15"/>
      <c r="Y59" s="15"/>
      <c r="Z59" s="12"/>
      <c r="AA59" s="23"/>
      <c r="AB59" s="4"/>
      <c r="AC59" s="14"/>
      <c r="AD59" s="15"/>
      <c r="AE59" s="15"/>
      <c r="AF59" s="15"/>
      <c r="AG59" s="12"/>
      <c r="AH59" s="23"/>
      <c r="AI59" s="4"/>
      <c r="AJ59" s="14"/>
      <c r="AK59" s="29"/>
      <c r="AL59" s="29"/>
      <c r="AM59" s="29"/>
      <c r="AN59" s="15"/>
      <c r="AO59" s="24"/>
      <c r="AP59" s="4"/>
      <c r="AQ59" s="14"/>
      <c r="AR59" s="15"/>
      <c r="AS59" s="15"/>
      <c r="AT59" s="28"/>
      <c r="AU59" s="12"/>
      <c r="AV59" s="23"/>
      <c r="AW59" s="4"/>
      <c r="AX59" s="14"/>
      <c r="AY59" s="15"/>
      <c r="AZ59" s="15"/>
      <c r="BA59" s="15"/>
      <c r="BB59" s="12"/>
      <c r="BC59" s="23"/>
      <c r="BD59" s="4"/>
      <c r="BE59" s="18"/>
      <c r="BF59" s="18"/>
      <c r="BG59" s="18"/>
      <c r="BH59" s="18"/>
      <c r="BI59" s="18"/>
      <c r="BJ59" s="25"/>
      <c r="BK59" s="4"/>
      <c r="BL59" s="18"/>
      <c r="BM59" s="18"/>
      <c r="BN59" s="18"/>
      <c r="BO59" s="18"/>
      <c r="BP59" s="18"/>
      <c r="BQ59" s="25"/>
      <c r="BR59" s="4"/>
      <c r="BS59" s="18"/>
      <c r="BT59" s="18"/>
      <c r="BU59" s="18"/>
      <c r="BV59" s="18"/>
      <c r="BW59" s="18"/>
      <c r="BX59" s="25"/>
      <c r="BY59" s="4"/>
    </row>
    <row r="60" spans="1:77" ht="15.75">
      <c r="A60" s="4"/>
      <c r="B60" s="4"/>
      <c r="C60" s="4"/>
      <c r="D60" s="4"/>
      <c r="E60" s="4"/>
      <c r="F60" s="4"/>
      <c r="G60" s="4"/>
      <c r="H60" s="14"/>
      <c r="I60" s="351"/>
      <c r="J60" s="351"/>
      <c r="K60" s="352"/>
      <c r="L60" s="352"/>
      <c r="M60" s="353"/>
      <c r="N60" s="4"/>
      <c r="O60" s="4"/>
      <c r="P60" s="4"/>
      <c r="Q60" s="4"/>
      <c r="R60" s="4">
        <v>100</v>
      </c>
      <c r="S60" s="4" t="s">
        <v>263</v>
      </c>
      <c r="T60" s="4"/>
      <c r="U60" s="4"/>
      <c r="V60" s="14"/>
      <c r="W60" s="15"/>
      <c r="X60" s="15"/>
      <c r="Y60" s="15"/>
      <c r="Z60" s="12"/>
      <c r="AA60" s="23"/>
      <c r="AB60" s="4"/>
      <c r="AC60" s="14"/>
      <c r="AD60" s="15"/>
      <c r="AE60" s="15"/>
      <c r="AF60" s="15"/>
      <c r="AG60" s="12"/>
      <c r="AH60" s="23"/>
      <c r="AI60" s="4"/>
      <c r="AJ60" s="14"/>
      <c r="AK60" s="29"/>
      <c r="AL60" s="29"/>
      <c r="AM60" s="29"/>
      <c r="AN60" s="15"/>
      <c r="AO60" s="24"/>
      <c r="AP60" s="4"/>
      <c r="AQ60" s="14"/>
      <c r="AR60" s="15"/>
      <c r="AS60" s="15"/>
      <c r="AT60" s="28"/>
      <c r="AU60" s="12"/>
      <c r="AV60" s="23"/>
      <c r="AW60" s="4"/>
      <c r="AX60" s="14"/>
      <c r="AY60" s="15"/>
      <c r="AZ60" s="15"/>
      <c r="BA60" s="15"/>
      <c r="BB60" s="12"/>
      <c r="BC60" s="23"/>
      <c r="BD60" s="4"/>
      <c r="BE60" s="18"/>
      <c r="BF60" s="18"/>
      <c r="BG60" s="18"/>
      <c r="BH60" s="18"/>
      <c r="BI60" s="18"/>
      <c r="BJ60" s="25"/>
      <c r="BK60" s="4"/>
      <c r="BL60" s="18"/>
      <c r="BM60" s="18"/>
      <c r="BN60" s="18"/>
      <c r="BO60" s="18"/>
      <c r="BP60" s="18"/>
      <c r="BQ60" s="25"/>
      <c r="BR60" s="4"/>
      <c r="BS60" s="18"/>
      <c r="BT60" s="18"/>
      <c r="BU60" s="18"/>
      <c r="BV60" s="18"/>
      <c r="BW60" s="18"/>
      <c r="BX60" s="25"/>
      <c r="BY60" s="4"/>
    </row>
    <row r="61" spans="1:77" ht="15.75">
      <c r="A61" s="4"/>
      <c r="B61" s="4"/>
      <c r="C61" s="4"/>
      <c r="D61" s="4"/>
      <c r="E61" s="4"/>
      <c r="F61" s="4"/>
      <c r="G61" s="4"/>
      <c r="H61" s="14"/>
      <c r="I61" s="351"/>
      <c r="J61" s="351"/>
      <c r="K61" s="352"/>
      <c r="L61" s="352"/>
      <c r="M61" s="353"/>
      <c r="N61" s="4"/>
      <c r="O61" s="4"/>
      <c r="P61" s="4"/>
      <c r="Q61" s="4"/>
      <c r="R61" s="4">
        <v>2100</v>
      </c>
      <c r="S61" s="4" t="s">
        <v>263</v>
      </c>
      <c r="T61" s="4"/>
      <c r="U61" s="4"/>
      <c r="V61" s="14"/>
      <c r="W61" s="15"/>
      <c r="X61" s="15"/>
      <c r="Y61" s="15"/>
      <c r="Z61" s="12"/>
      <c r="AA61" s="23"/>
      <c r="AB61" s="4"/>
      <c r="AC61" s="14"/>
      <c r="AD61" s="15"/>
      <c r="AE61" s="15"/>
      <c r="AF61" s="15"/>
      <c r="AG61" s="12"/>
      <c r="AH61" s="23"/>
      <c r="AI61" s="4"/>
      <c r="AJ61" s="14"/>
      <c r="AK61" s="29"/>
      <c r="AL61" s="29"/>
      <c r="AM61" s="29"/>
      <c r="AN61" s="15"/>
      <c r="AO61" s="24"/>
      <c r="AP61" s="4"/>
      <c r="AQ61" s="14"/>
      <c r="AR61" s="15"/>
      <c r="AS61" s="15"/>
      <c r="AT61" s="28"/>
      <c r="AU61" s="12"/>
      <c r="AV61" s="23"/>
      <c r="AW61" s="4"/>
      <c r="AX61" s="14"/>
      <c r="AY61" s="15"/>
      <c r="AZ61" s="15"/>
      <c r="BA61" s="15"/>
      <c r="BB61" s="12"/>
      <c r="BC61" s="23"/>
      <c r="BD61" s="4"/>
      <c r="BE61" s="18"/>
      <c r="BF61" s="18"/>
      <c r="BG61" s="18"/>
      <c r="BH61" s="18"/>
      <c r="BI61" s="18"/>
      <c r="BJ61" s="25"/>
      <c r="BK61" s="4"/>
      <c r="BL61" s="18"/>
      <c r="BM61" s="18"/>
      <c r="BN61" s="18"/>
      <c r="BO61" s="18"/>
      <c r="BP61" s="18"/>
      <c r="BQ61" s="25"/>
      <c r="BR61" s="4"/>
      <c r="BS61" s="18"/>
      <c r="BT61" s="18"/>
      <c r="BU61" s="18"/>
      <c r="BV61" s="18"/>
      <c r="BW61" s="18"/>
      <c r="BX61" s="25"/>
      <c r="BY61" s="4"/>
    </row>
    <row r="62" spans="1:77" ht="15.75">
      <c r="A62" s="4"/>
      <c r="B62" s="4">
        <f>SUM(B7:B53)</f>
        <v>0</v>
      </c>
      <c r="C62" s="4"/>
      <c r="D62" s="4">
        <f>SUM(D7:D61)</f>
        <v>0</v>
      </c>
      <c r="E62" s="4"/>
      <c r="F62" s="4">
        <f>A7+B62-D62</f>
        <v>809371.41</v>
      </c>
      <c r="G62" s="4" t="s">
        <v>9</v>
      </c>
      <c r="H62" s="4"/>
      <c r="I62" s="373">
        <f>SUM(I7:I46)</f>
        <v>0</v>
      </c>
      <c r="J62" s="373"/>
      <c r="K62" s="373">
        <f>SUM(K7:K61)</f>
        <v>0</v>
      </c>
      <c r="L62" s="373"/>
      <c r="M62" s="374">
        <f>H7+I62-K62</f>
        <v>0</v>
      </c>
      <c r="N62" s="4" t="s">
        <v>9</v>
      </c>
      <c r="O62" s="4"/>
      <c r="P62" s="4">
        <f>SUM(P7:P50)</f>
        <v>707678</v>
      </c>
      <c r="Q62" s="4"/>
      <c r="R62" s="4">
        <f>SUM(R7:R61)</f>
        <v>824442.98</v>
      </c>
      <c r="S62" s="4"/>
      <c r="T62" s="374">
        <f>O7+P62-R62</f>
        <v>763176.81</v>
      </c>
      <c r="U62" s="4"/>
      <c r="V62" s="14"/>
      <c r="W62" s="15">
        <f>SUM(W7:W55)</f>
        <v>207128</v>
      </c>
      <c r="X62" s="15"/>
      <c r="Y62" s="15">
        <f>SUM(Y7:Y61)</f>
        <v>160933.4</v>
      </c>
      <c r="Z62" s="12"/>
      <c r="AA62" s="4">
        <f>V7+W62-Y62</f>
        <v>809371.41</v>
      </c>
      <c r="AB62" s="4"/>
      <c r="AC62" s="4"/>
      <c r="AD62" s="15">
        <f>SUM(AD7:AD44)</f>
        <v>0</v>
      </c>
      <c r="AE62" s="15"/>
      <c r="AF62" s="15">
        <f>SUM(AF7:AF61)</f>
        <v>0</v>
      </c>
      <c r="AG62" s="12"/>
      <c r="AH62" s="4">
        <f>AC7+AD62-AF62</f>
        <v>0</v>
      </c>
      <c r="AI62" s="4"/>
      <c r="AJ62" s="4"/>
      <c r="AK62" s="29">
        <f>SUM(AK7:AK44)</f>
        <v>0</v>
      </c>
      <c r="AL62" s="29"/>
      <c r="AM62" s="29">
        <f>SUM(AM7:AM44)</f>
        <v>0</v>
      </c>
      <c r="AN62" s="15"/>
      <c r="AO62" s="12">
        <f>AJ7+AK62-AM62</f>
        <v>0</v>
      </c>
      <c r="AP62" s="4"/>
      <c r="AQ62" s="4"/>
      <c r="AR62" s="15">
        <f>SUM(AR7:AR44)</f>
        <v>0</v>
      </c>
      <c r="AS62" s="15"/>
      <c r="AT62" s="15">
        <f>SUM(AT7:AT44)</f>
        <v>0</v>
      </c>
      <c r="AU62" s="12"/>
      <c r="AV62" s="4">
        <f>AQ7+AR62-AT62</f>
        <v>0</v>
      </c>
      <c r="AW62" s="4"/>
      <c r="AX62" s="4"/>
      <c r="AY62" s="15">
        <f>SUM(AY7:AY44)</f>
        <v>0</v>
      </c>
      <c r="AZ62" s="15"/>
      <c r="BA62" s="15">
        <f>SUM(BA7:BA44)</f>
        <v>0</v>
      </c>
      <c r="BB62" s="12"/>
      <c r="BC62" s="4">
        <f>AX7+AY62-BA62</f>
        <v>0</v>
      </c>
      <c r="BD62" s="4"/>
      <c r="BE62" s="18"/>
      <c r="BF62" s="18">
        <f>SUM(BF7:BF44)</f>
        <v>0</v>
      </c>
      <c r="BG62" s="18"/>
      <c r="BH62" s="18">
        <f>SUM(BH7:BH44)</f>
        <v>0</v>
      </c>
      <c r="BI62" s="18"/>
      <c r="BJ62" s="4">
        <f>BE7+BF62-BH62</f>
        <v>0</v>
      </c>
      <c r="BK62" s="4"/>
      <c r="BL62" s="18"/>
      <c r="BM62" s="18">
        <f>SUM(BM7:BM44)</f>
        <v>0</v>
      </c>
      <c r="BN62" s="18"/>
      <c r="BO62" s="18">
        <f>SUM(BO7:BO44)</f>
        <v>0</v>
      </c>
      <c r="BP62" s="18"/>
      <c r="BQ62" s="4">
        <f>BL7+BM62-BO62</f>
        <v>0</v>
      </c>
      <c r="BR62" s="4"/>
      <c r="BS62" s="18"/>
      <c r="BT62" s="18">
        <f>SUM(BT7:BT44)</f>
        <v>0</v>
      </c>
      <c r="BU62" s="18"/>
      <c r="BV62" s="18">
        <f>SUM(BV7:BV48)</f>
        <v>0</v>
      </c>
      <c r="BW62" s="18"/>
      <c r="BX62" s="4">
        <f>BS7+BT62-BV62</f>
        <v>0</v>
      </c>
      <c r="BY62" s="4"/>
    </row>
    <row r="63" spans="1:77" ht="15.75">
      <c r="A63" s="7"/>
      <c r="B63" s="7"/>
      <c r="C63" s="7"/>
      <c r="D63" s="7"/>
      <c r="E63" s="7"/>
      <c r="F63" s="7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4"/>
      <c r="V63" s="4"/>
      <c r="W63" s="6"/>
      <c r="X63" s="6"/>
      <c r="Y63" s="6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6"/>
      <c r="AO63" s="4"/>
      <c r="AP63" s="4"/>
      <c r="AQ63" s="4"/>
      <c r="AR63" s="4"/>
      <c r="AS63" s="4"/>
      <c r="AT63" s="18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18"/>
      <c r="BF63" s="18"/>
      <c r="BG63" s="18"/>
      <c r="BH63" s="18"/>
      <c r="BI63" s="18"/>
      <c r="BJ63" s="18"/>
      <c r="BK63" s="4"/>
      <c r="BL63" s="18"/>
      <c r="BM63" s="18"/>
      <c r="BN63" s="18"/>
      <c r="BO63" s="18"/>
      <c r="BP63" s="18"/>
      <c r="BQ63" s="18"/>
      <c r="BR63" s="4"/>
      <c r="BS63" s="18"/>
      <c r="BT63" s="18"/>
      <c r="BU63" s="18"/>
      <c r="BV63" s="18"/>
      <c r="BW63" s="18"/>
      <c r="BX63" s="18"/>
      <c r="BY63" s="4"/>
    </row>
  </sheetData>
  <mergeCells count="117">
    <mergeCell ref="BU1:BW1"/>
    <mergeCell ref="BV2:BY2"/>
    <mergeCell ref="BS4:BS6"/>
    <mergeCell ref="BT4:BU4"/>
    <mergeCell ref="BV4:BW4"/>
    <mergeCell ref="BX4:BX6"/>
    <mergeCell ref="BY4:BY6"/>
    <mergeCell ref="BT5:BT6"/>
    <mergeCell ref="BU5:BU6"/>
    <mergeCell ref="BV5:BV6"/>
    <mergeCell ref="BW5:BW6"/>
    <mergeCell ref="BN1:BP1"/>
    <mergeCell ref="BO2:BR2"/>
    <mergeCell ref="BL4:BL6"/>
    <mergeCell ref="BM4:BN4"/>
    <mergeCell ref="BO4:BP4"/>
    <mergeCell ref="BQ4:BQ6"/>
    <mergeCell ref="BR4:BR6"/>
    <mergeCell ref="BM5:BM6"/>
    <mergeCell ref="BN5:BN6"/>
    <mergeCell ref="BO5:BO6"/>
    <mergeCell ref="BP5:BP6"/>
    <mergeCell ref="BF5:BF6"/>
    <mergeCell ref="BG5:BG6"/>
    <mergeCell ref="BH5:BH6"/>
    <mergeCell ref="BI5:BI6"/>
    <mergeCell ref="Y5:Y6"/>
    <mergeCell ref="Z5:Z6"/>
    <mergeCell ref="AD5:AD6"/>
    <mergeCell ref="AE5:AE6"/>
    <mergeCell ref="AF5:AF6"/>
    <mergeCell ref="AG5:AG6"/>
    <mergeCell ref="AY5:AY6"/>
    <mergeCell ref="AZ5:AZ6"/>
    <mergeCell ref="BA5:BA6"/>
    <mergeCell ref="BB5:BB6"/>
    <mergeCell ref="AQ4:AQ6"/>
    <mergeCell ref="AR4:AS4"/>
    <mergeCell ref="BH4:BI4"/>
    <mergeCell ref="AJ4:AJ6"/>
    <mergeCell ref="AK4:AL4"/>
    <mergeCell ref="AM4:AN4"/>
    <mergeCell ref="AO4:AO6"/>
    <mergeCell ref="AP4:AP6"/>
    <mergeCell ref="AK5:AK6"/>
    <mergeCell ref="AL5:AL6"/>
    <mergeCell ref="BJ4:BJ6"/>
    <mergeCell ref="BK4:BK6"/>
    <mergeCell ref="B5:B6"/>
    <mergeCell ref="C5:C6"/>
    <mergeCell ref="D5:D6"/>
    <mergeCell ref="E5:E6"/>
    <mergeCell ref="I5:I6"/>
    <mergeCell ref="J5:J6"/>
    <mergeCell ref="K5:K6"/>
    <mergeCell ref="AY4:AZ4"/>
    <mergeCell ref="BA4:BB4"/>
    <mergeCell ref="BC4:BC6"/>
    <mergeCell ref="BD4:BD6"/>
    <mergeCell ref="BE4:BE6"/>
    <mergeCell ref="BF4:BG4"/>
    <mergeCell ref="AT4:AU4"/>
    <mergeCell ref="AV4:AV6"/>
    <mergeCell ref="AW4:AW6"/>
    <mergeCell ref="AX4:AX6"/>
    <mergeCell ref="AR5:AR6"/>
    <mergeCell ref="AS5:AS6"/>
    <mergeCell ref="AT5:AT6"/>
    <mergeCell ref="AU5:AU6"/>
    <mergeCell ref="AI4:AI6"/>
    <mergeCell ref="AM5:AM6"/>
    <mergeCell ref="AN5:AN6"/>
    <mergeCell ref="AH4:AH6"/>
    <mergeCell ref="R4:S4"/>
    <mergeCell ref="T4:T6"/>
    <mergeCell ref="U4:U6"/>
    <mergeCell ref="V4:V6"/>
    <mergeCell ref="W4:X4"/>
    <mergeCell ref="Y4:Z4"/>
    <mergeCell ref="R5:R6"/>
    <mergeCell ref="S5:S6"/>
    <mergeCell ref="W5:W6"/>
    <mergeCell ref="X5:X6"/>
    <mergeCell ref="AA4:AA6"/>
    <mergeCell ref="AB4:AB6"/>
    <mergeCell ref="AC4:AC6"/>
    <mergeCell ref="AD4:AE4"/>
    <mergeCell ref="AF4:AG4"/>
    <mergeCell ref="P4:Q4"/>
    <mergeCell ref="L5:L6"/>
    <mergeCell ref="P5:P6"/>
    <mergeCell ref="Q5:Q6"/>
    <mergeCell ref="A4:A6"/>
    <mergeCell ref="B4:C4"/>
    <mergeCell ref="D4:E4"/>
    <mergeCell ref="F4:F6"/>
    <mergeCell ref="G4:G6"/>
    <mergeCell ref="H4:H6"/>
    <mergeCell ref="I4:J4"/>
    <mergeCell ref="K4:L4"/>
    <mergeCell ref="M4:M6"/>
    <mergeCell ref="N4:N6"/>
    <mergeCell ref="O4:O6"/>
    <mergeCell ref="AS1:AU1"/>
    <mergeCell ref="AZ1:BB1"/>
    <mergeCell ref="BG1:BI1"/>
    <mergeCell ref="D2:G2"/>
    <mergeCell ref="K2:M2"/>
    <mergeCell ref="Q2:T2"/>
    <mergeCell ref="X2:AA2"/>
    <mergeCell ref="BH2:BK2"/>
    <mergeCell ref="C1:E1"/>
    <mergeCell ref="Q1:S1"/>
    <mergeCell ref="X1:Z1"/>
    <mergeCell ref="AE1:AG1"/>
    <mergeCell ref="AL1:AN1"/>
    <mergeCell ref="I1:L1"/>
  </mergeCells>
  <pageMargins left="0.70866141732283472" right="0.70866141732283472" top="0.39370078740157483" bottom="0.39370078740157483" header="0.31496062992125984" footer="0.31496062992125984"/>
  <pageSetup paperSize="9" scale="80" orientation="portrait" verticalDpi="0" r:id="rId1"/>
  <colBreaks count="11" manualBreakCount="11">
    <brk id="7" max="62" man="1"/>
    <brk id="14" max="62" man="1"/>
    <brk id="21" max="62" man="1"/>
    <brk id="28" max="62" man="1"/>
    <brk id="35" max="62" man="1"/>
    <brk id="42" max="62" man="1"/>
    <brk id="49" max="62" man="1"/>
    <brk id="56" max="62" man="1"/>
    <brk id="63" max="62" man="1"/>
    <brk id="70" max="62" man="1"/>
    <brk id="77" max="62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2:AU41"/>
  <sheetViews>
    <sheetView view="pageBreakPreview" zoomScale="72" zoomScaleSheetLayoutView="72" workbookViewId="0">
      <selection activeCell="AN22" sqref="AN22:AQ35"/>
    </sheetView>
  </sheetViews>
  <sheetFormatPr defaultRowHeight="15"/>
  <cols>
    <col min="1" max="1" width="5.5703125" customWidth="1"/>
    <col min="2" max="3" width="9.42578125" bestFit="1" customWidth="1"/>
    <col min="4" max="4" width="11.7109375" bestFit="1" customWidth="1"/>
    <col min="5" max="5" width="11.28515625" customWidth="1"/>
    <col min="6" max="7" width="10.28515625" bestFit="1" customWidth="1"/>
    <col min="8" max="8" width="10.5703125" customWidth="1"/>
    <col min="9" max="9" width="9.42578125" bestFit="1" customWidth="1"/>
    <col min="10" max="10" width="10.28515625" bestFit="1" customWidth="1"/>
    <col min="11" max="11" width="10.140625" customWidth="1"/>
    <col min="12" max="12" width="9.42578125" bestFit="1" customWidth="1"/>
    <col min="13" max="13" width="10.28515625" customWidth="1"/>
    <col min="14" max="14" width="9.42578125" customWidth="1"/>
    <col min="15" max="15" width="9.7109375" bestFit="1" customWidth="1"/>
    <col min="16" max="16" width="9.42578125" bestFit="1" customWidth="1"/>
    <col min="17" max="17" width="14.7109375" customWidth="1"/>
    <col min="18" max="18" width="15.28515625" customWidth="1"/>
    <col min="19" max="19" width="13.5703125" customWidth="1"/>
    <col min="20" max="20" width="9.42578125" bestFit="1" customWidth="1"/>
    <col min="21" max="21" width="12.7109375" customWidth="1"/>
    <col min="22" max="22" width="9.28515625" bestFit="1" customWidth="1"/>
    <col min="23" max="23" width="10.7109375" customWidth="1"/>
    <col min="24" max="25" width="11.140625" customWidth="1"/>
    <col min="26" max="26" width="10.140625" customWidth="1"/>
    <col min="27" max="27" width="9.7109375" customWidth="1"/>
    <col min="28" max="28" width="13.85546875" customWidth="1"/>
    <col min="29" max="29" width="15.42578125" customWidth="1"/>
    <col min="30" max="31" width="9.28515625" bestFit="1" customWidth="1"/>
    <col min="32" max="32" width="11.140625" customWidth="1"/>
    <col min="33" max="33" width="14.42578125" customWidth="1"/>
    <col min="34" max="34" width="9.7109375" customWidth="1"/>
    <col min="35" max="35" width="12.28515625" customWidth="1"/>
    <col min="36" max="36" width="13.42578125" customWidth="1"/>
    <col min="37" max="37" width="16.42578125" customWidth="1"/>
    <col min="38" max="38" width="14" customWidth="1"/>
    <col min="41" max="41" width="10.7109375" customWidth="1"/>
    <col min="42" max="42" width="15.28515625" customWidth="1"/>
    <col min="43" max="43" width="10" customWidth="1"/>
    <col min="44" max="44" width="15.28515625" customWidth="1"/>
    <col min="45" max="45" width="15.5703125" customWidth="1"/>
    <col min="46" max="46" width="15.7109375" customWidth="1"/>
    <col min="47" max="47" width="15.5703125" customWidth="1"/>
  </cols>
  <sheetData>
    <row r="2" spans="1:47" ht="16.5" thickBot="1">
      <c r="A2" s="30"/>
      <c r="B2" s="30"/>
      <c r="C2" s="464" t="s">
        <v>137</v>
      </c>
      <c r="D2" s="465"/>
      <c r="E2" s="30"/>
      <c r="F2" s="30"/>
      <c r="G2" s="30"/>
      <c r="H2" s="30"/>
      <c r="I2" s="30"/>
      <c r="J2" s="30"/>
      <c r="K2" s="30"/>
      <c r="L2" s="30"/>
      <c r="M2" s="30"/>
      <c r="N2" s="30"/>
      <c r="O2" s="31"/>
      <c r="P2" s="339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30"/>
      <c r="AK2" s="30"/>
      <c r="AL2" s="30"/>
      <c r="AM2" s="30"/>
      <c r="AN2" s="30"/>
      <c r="AO2" s="30"/>
      <c r="AP2" s="30"/>
      <c r="AQ2" s="30"/>
      <c r="AR2" s="30"/>
      <c r="AS2" s="30"/>
      <c r="AT2" s="30"/>
      <c r="AU2" s="30"/>
    </row>
    <row r="3" spans="1:47" ht="15.75" thickBot="1">
      <c r="A3" s="30"/>
      <c r="B3" s="466" t="s">
        <v>13</v>
      </c>
      <c r="C3" s="466"/>
      <c r="D3" s="466"/>
      <c r="E3" s="466"/>
      <c r="F3" s="466"/>
      <c r="G3" s="466"/>
      <c r="H3" s="466"/>
      <c r="I3" s="466"/>
      <c r="J3" s="466"/>
      <c r="K3" s="466"/>
      <c r="L3" s="466"/>
      <c r="M3" s="466"/>
      <c r="N3" s="466"/>
      <c r="O3" s="466"/>
      <c r="P3" s="466"/>
      <c r="Q3" s="466"/>
      <c r="R3" s="466"/>
      <c r="S3" s="466"/>
      <c r="T3" s="466"/>
      <c r="U3" s="466"/>
      <c r="V3" s="466"/>
      <c r="W3" s="466"/>
      <c r="X3" s="466"/>
      <c r="Y3" s="466"/>
      <c r="Z3" s="466"/>
      <c r="AA3" s="466"/>
      <c r="AB3" s="466"/>
      <c r="AC3" s="466"/>
      <c r="AD3" s="466"/>
      <c r="AE3" s="466"/>
      <c r="AF3" s="466"/>
      <c r="AG3" s="466"/>
      <c r="AH3" s="466"/>
      <c r="AI3" s="466"/>
      <c r="AJ3" s="466"/>
      <c r="AK3" s="466"/>
      <c r="AL3" s="466"/>
      <c r="AM3" s="458" t="s">
        <v>14</v>
      </c>
      <c r="AN3" s="467"/>
      <c r="AO3" s="467"/>
      <c r="AP3" s="467"/>
      <c r="AQ3" s="467"/>
      <c r="AR3" s="467"/>
      <c r="AS3" s="468"/>
      <c r="AT3" s="458" t="s">
        <v>15</v>
      </c>
      <c r="AU3" s="458"/>
    </row>
    <row r="4" spans="1:47" ht="15.75" thickBot="1">
      <c r="A4" s="32" t="s">
        <v>16</v>
      </c>
      <c r="B4" s="33" t="s">
        <v>8</v>
      </c>
      <c r="C4" s="34" t="s">
        <v>209</v>
      </c>
      <c r="D4" s="35" t="s">
        <v>21</v>
      </c>
      <c r="E4" s="35" t="s">
        <v>19</v>
      </c>
      <c r="F4" s="35" t="s">
        <v>17</v>
      </c>
      <c r="G4" s="34" t="s">
        <v>18</v>
      </c>
      <c r="H4" s="35" t="s">
        <v>19</v>
      </c>
      <c r="I4" s="35" t="s">
        <v>20</v>
      </c>
      <c r="J4" s="35" t="s">
        <v>21</v>
      </c>
      <c r="K4" s="35" t="s">
        <v>22</v>
      </c>
      <c r="L4" s="35" t="s">
        <v>23</v>
      </c>
      <c r="M4" s="34" t="s">
        <v>217</v>
      </c>
      <c r="N4" s="35" t="s">
        <v>216</v>
      </c>
      <c r="O4" s="36" t="s">
        <v>24</v>
      </c>
      <c r="P4" s="37" t="s">
        <v>26</v>
      </c>
      <c r="Q4" s="38" t="s">
        <v>27</v>
      </c>
      <c r="R4" s="38" t="s">
        <v>28</v>
      </c>
      <c r="S4" s="36" t="s">
        <v>29</v>
      </c>
      <c r="T4" s="36" t="s">
        <v>30</v>
      </c>
      <c r="U4" s="36" t="s">
        <v>31</v>
      </c>
      <c r="V4" s="36" t="s">
        <v>32</v>
      </c>
      <c r="W4" s="36" t="s">
        <v>214</v>
      </c>
      <c r="X4" s="36" t="s">
        <v>215</v>
      </c>
      <c r="Y4" s="36" t="s">
        <v>223</v>
      </c>
      <c r="Z4" s="36" t="s">
        <v>33</v>
      </c>
      <c r="AA4" s="36" t="s">
        <v>34</v>
      </c>
      <c r="AB4" s="36" t="s">
        <v>35</v>
      </c>
      <c r="AC4" s="36" t="s">
        <v>11</v>
      </c>
      <c r="AD4" s="36" t="s">
        <v>10</v>
      </c>
      <c r="AE4" s="39" t="s">
        <v>36</v>
      </c>
      <c r="AF4" s="36" t="s">
        <v>37</v>
      </c>
      <c r="AG4" s="36" t="s">
        <v>38</v>
      </c>
      <c r="AH4" s="36" t="s">
        <v>39</v>
      </c>
      <c r="AI4" s="36" t="s">
        <v>40</v>
      </c>
      <c r="AJ4" s="40" t="s">
        <v>41</v>
      </c>
      <c r="AK4" s="41"/>
      <c r="AL4" s="459"/>
      <c r="AM4" s="42" t="s">
        <v>41</v>
      </c>
      <c r="AN4" s="37" t="s">
        <v>42</v>
      </c>
      <c r="AO4" s="37" t="s">
        <v>43</v>
      </c>
      <c r="AP4" s="43" t="s">
        <v>44</v>
      </c>
      <c r="AQ4" s="44" t="s">
        <v>45</v>
      </c>
      <c r="AR4" s="45"/>
      <c r="AS4" s="468"/>
      <c r="AT4" s="458"/>
      <c r="AU4" s="458"/>
    </row>
    <row r="5" spans="1:47" ht="16.5" thickBot="1">
      <c r="A5" s="46">
        <v>1</v>
      </c>
      <c r="B5" s="47"/>
      <c r="C5" s="48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7"/>
      <c r="P5" s="47"/>
      <c r="Q5" s="47"/>
      <c r="R5" s="51"/>
      <c r="S5" s="47"/>
      <c r="T5" s="47"/>
      <c r="U5" s="47"/>
      <c r="V5" s="47"/>
      <c r="W5" s="47"/>
      <c r="X5" s="47"/>
      <c r="Y5" s="47"/>
      <c r="Z5" s="47"/>
      <c r="AA5" s="47"/>
      <c r="AB5" s="47"/>
      <c r="AC5" s="47"/>
      <c r="AD5" s="52"/>
      <c r="AE5" s="47"/>
      <c r="AF5" s="50"/>
      <c r="AG5" s="50"/>
      <c r="AH5" s="50"/>
      <c r="AI5" s="50"/>
      <c r="AJ5" s="47"/>
      <c r="AK5" s="4">
        <f>SUM(B5:AJ5)</f>
        <v>0</v>
      </c>
      <c r="AL5" s="460"/>
      <c r="AM5" s="54"/>
      <c r="AN5" s="55"/>
      <c r="AO5" s="15"/>
      <c r="AP5" s="15"/>
      <c r="AQ5" s="8"/>
      <c r="AR5" s="4">
        <f t="shared" ref="AR5:AR7" si="0">SUM(AM5:AQ5)</f>
        <v>0</v>
      </c>
      <c r="AS5" s="468"/>
      <c r="AT5" s="18">
        <f t="shared" ref="AT5:AT35" si="1">AR5+AK5</f>
        <v>0</v>
      </c>
      <c r="AU5" s="462"/>
    </row>
    <row r="6" spans="1:47" ht="16.5" thickBot="1">
      <c r="A6" s="46">
        <v>2</v>
      </c>
      <c r="B6" s="47"/>
      <c r="C6" s="47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47"/>
      <c r="P6" s="47"/>
      <c r="Q6" s="47"/>
      <c r="R6" s="51"/>
      <c r="S6" s="47"/>
      <c r="T6" s="47"/>
      <c r="U6" s="47"/>
      <c r="V6" s="47"/>
      <c r="W6" s="47"/>
      <c r="X6" s="47"/>
      <c r="Y6" s="47"/>
      <c r="Z6" s="47"/>
      <c r="AA6" s="47"/>
      <c r="AB6" s="51"/>
      <c r="AC6" s="47"/>
      <c r="AD6" s="52"/>
      <c r="AE6" s="47"/>
      <c r="AF6" s="50"/>
      <c r="AG6" s="50"/>
      <c r="AH6" s="50"/>
      <c r="AI6" s="50"/>
      <c r="AJ6" s="50"/>
      <c r="AK6" s="4">
        <f>SUM(B6:AJ6)</f>
        <v>0</v>
      </c>
      <c r="AL6" s="460"/>
      <c r="AM6" s="12"/>
      <c r="AN6" s="57"/>
      <c r="AO6" s="15"/>
      <c r="AP6" s="6"/>
      <c r="AQ6" s="4"/>
      <c r="AR6" s="4">
        <f t="shared" si="0"/>
        <v>0</v>
      </c>
      <c r="AS6" s="468"/>
      <c r="AT6" s="18">
        <f t="shared" si="1"/>
        <v>0</v>
      </c>
      <c r="AU6" s="462"/>
    </row>
    <row r="7" spans="1:47" ht="16.5" thickBot="1">
      <c r="A7" s="32">
        <v>3</v>
      </c>
      <c r="B7" s="58"/>
      <c r="C7" s="58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21"/>
      <c r="P7" s="58"/>
      <c r="Q7" s="60"/>
      <c r="R7" s="60"/>
      <c r="S7" s="60"/>
      <c r="T7" s="60"/>
      <c r="U7" s="60"/>
      <c r="V7" s="60"/>
      <c r="W7" s="60"/>
      <c r="X7" s="60"/>
      <c r="Y7" s="60"/>
      <c r="Z7" s="60"/>
      <c r="AA7" s="60"/>
      <c r="AB7" s="60"/>
      <c r="AC7" s="47"/>
      <c r="AD7" s="61"/>
      <c r="AE7" s="47"/>
      <c r="AF7" s="50"/>
      <c r="AG7" s="50"/>
      <c r="AH7" s="50"/>
      <c r="AI7" s="50"/>
      <c r="AJ7" s="50"/>
      <c r="AK7" s="4">
        <f>SUM(B7:AJ7)</f>
        <v>0</v>
      </c>
      <c r="AL7" s="460"/>
      <c r="AM7" s="12"/>
      <c r="AN7" s="4"/>
      <c r="AO7" s="15"/>
      <c r="AP7" s="4"/>
      <c r="AQ7" s="4"/>
      <c r="AR7" s="4">
        <f t="shared" si="0"/>
        <v>0</v>
      </c>
      <c r="AS7" s="468"/>
      <c r="AT7" s="18">
        <f t="shared" si="1"/>
        <v>0</v>
      </c>
      <c r="AU7" s="462"/>
    </row>
    <row r="8" spans="1:47" ht="16.5" thickBot="1">
      <c r="A8" s="32">
        <v>4</v>
      </c>
      <c r="B8" s="62"/>
      <c r="C8" s="63"/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47"/>
      <c r="P8" s="62"/>
      <c r="Q8" s="65"/>
      <c r="R8" s="65"/>
      <c r="S8" s="65"/>
      <c r="T8" s="62"/>
      <c r="U8" s="65"/>
      <c r="V8" s="62"/>
      <c r="W8" s="62"/>
      <c r="X8" s="65"/>
      <c r="Y8" s="65"/>
      <c r="Z8" s="65"/>
      <c r="AA8" s="62"/>
      <c r="AB8" s="65"/>
      <c r="AC8" s="47"/>
      <c r="AD8" s="69"/>
      <c r="AE8" s="47"/>
      <c r="AF8" s="47"/>
      <c r="AG8" s="47"/>
      <c r="AH8" s="47"/>
      <c r="AI8" s="47"/>
      <c r="AJ8" s="47"/>
      <c r="AK8" s="12">
        <f>SUM(B8:AJ8)</f>
        <v>0</v>
      </c>
      <c r="AL8" s="460"/>
      <c r="AM8" s="12"/>
      <c r="AN8" s="4"/>
      <c r="AO8" s="4"/>
      <c r="AP8" s="4"/>
      <c r="AQ8" s="4"/>
      <c r="AR8" s="4">
        <f>SUM(AM8:AQ8)</f>
        <v>0</v>
      </c>
      <c r="AS8" s="468"/>
      <c r="AT8" s="18">
        <f t="shared" si="1"/>
        <v>0</v>
      </c>
      <c r="AU8" s="462"/>
    </row>
    <row r="9" spans="1:47" ht="16.5" thickBot="1">
      <c r="A9" s="66">
        <v>5</v>
      </c>
      <c r="B9" s="47"/>
      <c r="C9" s="51"/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  <c r="O9" s="47"/>
      <c r="P9" s="62"/>
      <c r="Q9" s="62"/>
      <c r="R9" s="62"/>
      <c r="S9" s="62"/>
      <c r="T9" s="47"/>
      <c r="U9" s="47"/>
      <c r="V9" s="47"/>
      <c r="W9" s="47"/>
      <c r="X9" s="47"/>
      <c r="Y9" s="47"/>
      <c r="Z9" s="47"/>
      <c r="AA9" s="47"/>
      <c r="AB9" s="51"/>
      <c r="AC9" s="47"/>
      <c r="AD9" s="69"/>
      <c r="AE9" s="47"/>
      <c r="AF9" s="51"/>
      <c r="AG9" s="47"/>
      <c r="AH9" s="50"/>
      <c r="AI9" s="50"/>
      <c r="AJ9" s="50"/>
      <c r="AK9" s="12">
        <f>SUM(B9:AJ9)</f>
        <v>0</v>
      </c>
      <c r="AL9" s="460"/>
      <c r="AM9" s="12"/>
      <c r="AN9" s="4"/>
      <c r="AO9" s="4"/>
      <c r="AP9" s="4"/>
      <c r="AQ9" s="12"/>
      <c r="AR9" s="4">
        <f t="shared" ref="AR9:AR35" si="2">SUM(AM9:AQ9)</f>
        <v>0</v>
      </c>
      <c r="AS9" s="468"/>
      <c r="AT9" s="18">
        <f t="shared" si="1"/>
        <v>0</v>
      </c>
      <c r="AU9" s="462"/>
    </row>
    <row r="10" spans="1:47" ht="16.5" thickBot="1">
      <c r="A10" s="66">
        <v>6</v>
      </c>
      <c r="B10" s="62"/>
      <c r="C10" s="60"/>
      <c r="D10" s="56"/>
      <c r="E10" s="56"/>
      <c r="F10" s="56"/>
      <c r="G10" s="56"/>
      <c r="H10" s="56"/>
      <c r="I10" s="56"/>
      <c r="J10" s="56"/>
      <c r="K10" s="56"/>
      <c r="L10" s="56"/>
      <c r="M10" s="56"/>
      <c r="N10" s="56"/>
      <c r="O10" s="47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58"/>
      <c r="AD10" s="62"/>
      <c r="AE10" s="61"/>
      <c r="AF10" s="51"/>
      <c r="AG10" s="51"/>
      <c r="AH10" s="47"/>
      <c r="AI10" s="50"/>
      <c r="AJ10" s="50"/>
      <c r="AK10" s="12">
        <f t="shared" ref="AK10:AK33" si="3">SUM(B10:AJ10)</f>
        <v>0</v>
      </c>
      <c r="AL10" s="460"/>
      <c r="AM10" s="12"/>
      <c r="AN10" s="4"/>
      <c r="AO10" s="4"/>
      <c r="AP10" s="4"/>
      <c r="AQ10" s="4"/>
      <c r="AR10" s="4">
        <f t="shared" si="2"/>
        <v>0</v>
      </c>
      <c r="AS10" s="468"/>
      <c r="AT10" s="18">
        <f t="shared" si="1"/>
        <v>0</v>
      </c>
      <c r="AU10" s="462"/>
    </row>
    <row r="11" spans="1:47" ht="16.5" thickBot="1">
      <c r="A11" s="66">
        <v>7</v>
      </c>
      <c r="B11" s="62"/>
      <c r="C11" s="65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47"/>
      <c r="P11" s="62"/>
      <c r="Q11" s="62"/>
      <c r="R11" s="62"/>
      <c r="S11" s="62"/>
      <c r="T11" s="62"/>
      <c r="U11" s="62"/>
      <c r="V11" s="62"/>
      <c r="W11" s="62"/>
      <c r="X11" s="62"/>
      <c r="Y11" s="62"/>
      <c r="Z11" s="62"/>
      <c r="AA11" s="62"/>
      <c r="AB11" s="62"/>
      <c r="AC11" s="62"/>
      <c r="AD11" s="62"/>
      <c r="AE11" s="64"/>
      <c r="AF11" s="61"/>
      <c r="AG11" s="51"/>
      <c r="AH11" s="47"/>
      <c r="AI11" s="50"/>
      <c r="AJ11" s="50"/>
      <c r="AK11" s="12">
        <f t="shared" si="3"/>
        <v>0</v>
      </c>
      <c r="AL11" s="460"/>
      <c r="AM11" s="12"/>
      <c r="AN11" s="4"/>
      <c r="AO11" s="4"/>
      <c r="AP11" s="4"/>
      <c r="AQ11" s="4"/>
      <c r="AR11" s="4">
        <f t="shared" si="2"/>
        <v>0</v>
      </c>
      <c r="AS11" s="468"/>
      <c r="AT11" s="18">
        <f t="shared" si="1"/>
        <v>0</v>
      </c>
      <c r="AU11" s="462"/>
    </row>
    <row r="12" spans="1:47" ht="16.5" thickBot="1">
      <c r="A12" s="67">
        <v>8</v>
      </c>
      <c r="B12" s="68"/>
      <c r="C12" s="68"/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58"/>
      <c r="P12" s="62"/>
      <c r="Q12" s="62"/>
      <c r="R12" s="62"/>
      <c r="S12" s="62"/>
      <c r="T12" s="62"/>
      <c r="U12" s="62"/>
      <c r="V12" s="62"/>
      <c r="W12" s="62"/>
      <c r="X12" s="62"/>
      <c r="Y12" s="62"/>
      <c r="Z12" s="62"/>
      <c r="AA12" s="62"/>
      <c r="AB12" s="62"/>
      <c r="AC12" s="62"/>
      <c r="AD12" s="62"/>
      <c r="AE12" s="64"/>
      <c r="AF12" s="69"/>
      <c r="AG12" s="51"/>
      <c r="AH12" s="47"/>
      <c r="AI12" s="50"/>
      <c r="AJ12" s="50"/>
      <c r="AK12" s="12">
        <f>SUM(B12:AJ12)</f>
        <v>0</v>
      </c>
      <c r="AL12" s="460"/>
      <c r="AM12" s="12"/>
      <c r="AN12" s="4"/>
      <c r="AO12" s="4"/>
      <c r="AP12" s="4"/>
      <c r="AQ12" s="4"/>
      <c r="AR12" s="4">
        <f t="shared" si="2"/>
        <v>0</v>
      </c>
      <c r="AS12" s="468"/>
      <c r="AT12" s="18">
        <f t="shared" si="1"/>
        <v>0</v>
      </c>
      <c r="AU12" s="462"/>
    </row>
    <row r="13" spans="1:47" ht="16.5" thickBot="1">
      <c r="A13" s="66">
        <v>9</v>
      </c>
      <c r="B13" s="62"/>
      <c r="C13" s="62"/>
      <c r="D13" s="70"/>
      <c r="E13" s="70"/>
      <c r="F13" s="70"/>
      <c r="G13" s="70"/>
      <c r="H13" s="70"/>
      <c r="I13" s="70"/>
      <c r="J13" s="70"/>
      <c r="K13" s="70"/>
      <c r="L13" s="70"/>
      <c r="M13" s="70"/>
      <c r="N13" s="70"/>
      <c r="O13" s="62"/>
      <c r="P13" s="62"/>
      <c r="Q13" s="62"/>
      <c r="R13" s="62"/>
      <c r="S13" s="62"/>
      <c r="T13" s="62"/>
      <c r="U13" s="62"/>
      <c r="V13" s="62"/>
      <c r="W13" s="62"/>
      <c r="X13" s="62"/>
      <c r="Y13" s="62"/>
      <c r="Z13" s="62"/>
      <c r="AA13" s="62"/>
      <c r="AB13" s="62"/>
      <c r="AC13" s="62"/>
      <c r="AD13" s="62"/>
      <c r="AE13" s="62"/>
      <c r="AF13" s="65"/>
      <c r="AG13" s="51"/>
      <c r="AH13" s="51"/>
      <c r="AI13" s="47"/>
      <c r="AJ13" s="50"/>
      <c r="AK13" s="12">
        <f t="shared" si="3"/>
        <v>0</v>
      </c>
      <c r="AL13" s="460"/>
      <c r="AM13" s="12"/>
      <c r="AN13" s="4"/>
      <c r="AO13" s="4"/>
      <c r="AP13" s="8"/>
      <c r="AQ13" s="4"/>
      <c r="AR13" s="4">
        <f t="shared" si="2"/>
        <v>0</v>
      </c>
      <c r="AS13" s="468"/>
      <c r="AT13" s="18">
        <f t="shared" si="1"/>
        <v>0</v>
      </c>
      <c r="AU13" s="462"/>
    </row>
    <row r="14" spans="1:47" ht="16.5" thickBot="1">
      <c r="A14" s="66">
        <v>10</v>
      </c>
      <c r="B14" s="62"/>
      <c r="C14" s="62"/>
      <c r="D14" s="70"/>
      <c r="E14" s="70"/>
      <c r="F14" s="70"/>
      <c r="G14" s="70"/>
      <c r="H14" s="70"/>
      <c r="I14" s="70"/>
      <c r="J14" s="70"/>
      <c r="K14" s="70"/>
      <c r="L14" s="70"/>
      <c r="M14" s="70"/>
      <c r="N14" s="70"/>
      <c r="O14" s="62"/>
      <c r="P14" s="62"/>
      <c r="Q14" s="62"/>
      <c r="R14" s="62"/>
      <c r="S14" s="62"/>
      <c r="T14" s="62"/>
      <c r="U14" s="62"/>
      <c r="V14" s="62"/>
      <c r="W14" s="62"/>
      <c r="X14" s="62"/>
      <c r="Y14" s="62"/>
      <c r="Z14" s="62"/>
      <c r="AA14" s="62"/>
      <c r="AB14" s="62"/>
      <c r="AC14" s="62"/>
      <c r="AD14" s="62"/>
      <c r="AE14" s="62"/>
      <c r="AF14" s="65"/>
      <c r="AG14" s="51"/>
      <c r="AH14" s="51"/>
      <c r="AI14" s="47"/>
      <c r="AJ14" s="71"/>
      <c r="AK14" s="4">
        <f t="shared" si="3"/>
        <v>0</v>
      </c>
      <c r="AL14" s="460"/>
      <c r="AM14" s="12"/>
      <c r="AN14" s="4"/>
      <c r="AO14" s="4"/>
      <c r="AP14" s="4"/>
      <c r="AQ14" s="4"/>
      <c r="AR14" s="4">
        <f t="shared" si="2"/>
        <v>0</v>
      </c>
      <c r="AS14" s="468"/>
      <c r="AT14" s="18">
        <f t="shared" si="1"/>
        <v>0</v>
      </c>
      <c r="AU14" s="462"/>
    </row>
    <row r="15" spans="1:47" ht="16.5" thickBot="1">
      <c r="A15" s="66">
        <v>11</v>
      </c>
      <c r="B15" s="62"/>
      <c r="C15" s="62"/>
      <c r="D15" s="70"/>
      <c r="E15" s="70"/>
      <c r="F15" s="70"/>
      <c r="G15" s="70"/>
      <c r="H15" s="70"/>
      <c r="I15" s="70"/>
      <c r="J15" s="70"/>
      <c r="K15" s="70"/>
      <c r="L15" s="70"/>
      <c r="M15" s="70"/>
      <c r="N15" s="70"/>
      <c r="O15" s="62"/>
      <c r="P15" s="62"/>
      <c r="Q15" s="62"/>
      <c r="R15" s="62"/>
      <c r="S15" s="62"/>
      <c r="T15" s="62"/>
      <c r="U15" s="62"/>
      <c r="V15" s="62"/>
      <c r="W15" s="62"/>
      <c r="X15" s="62"/>
      <c r="Y15" s="62"/>
      <c r="Z15" s="62"/>
      <c r="AA15" s="62"/>
      <c r="AB15" s="62"/>
      <c r="AC15" s="62"/>
      <c r="AD15" s="62"/>
      <c r="AE15" s="62"/>
      <c r="AF15" s="65"/>
      <c r="AG15" s="51"/>
      <c r="AH15" s="51"/>
      <c r="AI15" s="47"/>
      <c r="AJ15" s="64"/>
      <c r="AK15" s="4">
        <f t="shared" si="3"/>
        <v>0</v>
      </c>
      <c r="AL15" s="460"/>
      <c r="AM15" s="12"/>
      <c r="AN15" s="4"/>
      <c r="AO15" s="4"/>
      <c r="AP15" s="4"/>
      <c r="AQ15" s="4"/>
      <c r="AR15" s="4">
        <f t="shared" si="2"/>
        <v>0</v>
      </c>
      <c r="AS15" s="468"/>
      <c r="AT15" s="18">
        <f t="shared" si="1"/>
        <v>0</v>
      </c>
      <c r="AU15" s="462"/>
    </row>
    <row r="16" spans="1:47" ht="16.5" thickBot="1">
      <c r="A16" s="45">
        <v>12</v>
      </c>
      <c r="B16" s="58"/>
      <c r="C16" s="58"/>
      <c r="D16" s="72"/>
      <c r="E16" s="72"/>
      <c r="F16" s="72"/>
      <c r="G16" s="72"/>
      <c r="H16" s="72"/>
      <c r="I16" s="72"/>
      <c r="J16" s="73"/>
      <c r="K16" s="72"/>
      <c r="L16" s="72"/>
      <c r="M16" s="72"/>
      <c r="N16" s="72"/>
      <c r="O16" s="62"/>
      <c r="P16" s="62"/>
      <c r="Q16" s="62"/>
      <c r="R16" s="62"/>
      <c r="S16" s="62"/>
      <c r="T16" s="62"/>
      <c r="U16" s="62"/>
      <c r="V16" s="62"/>
      <c r="W16" s="62"/>
      <c r="X16" s="62"/>
      <c r="Y16" s="62"/>
      <c r="Z16" s="62"/>
      <c r="AA16" s="62"/>
      <c r="AB16" s="62"/>
      <c r="AC16" s="62"/>
      <c r="AD16" s="62"/>
      <c r="AE16" s="62"/>
      <c r="AF16" s="65"/>
      <c r="AG16" s="51"/>
      <c r="AH16" s="51"/>
      <c r="AI16" s="47"/>
      <c r="AJ16" s="64"/>
      <c r="AK16" s="4">
        <f t="shared" si="3"/>
        <v>0</v>
      </c>
      <c r="AL16" s="460"/>
      <c r="AM16" s="12"/>
      <c r="AN16" s="4"/>
      <c r="AO16" s="4"/>
      <c r="AP16" s="4"/>
      <c r="AQ16" s="4"/>
      <c r="AR16" s="4">
        <f t="shared" si="2"/>
        <v>0</v>
      </c>
      <c r="AS16" s="468"/>
      <c r="AT16" s="18">
        <f t="shared" si="1"/>
        <v>0</v>
      </c>
      <c r="AU16" s="462"/>
    </row>
    <row r="17" spans="1:47" ht="16.5" thickBot="1">
      <c r="A17" s="66">
        <v>13</v>
      </c>
      <c r="B17" s="62"/>
      <c r="C17" s="62"/>
      <c r="D17" s="70"/>
      <c r="E17" s="70"/>
      <c r="F17" s="70"/>
      <c r="G17" s="70"/>
      <c r="H17" s="70"/>
      <c r="I17" s="70"/>
      <c r="J17" s="70"/>
      <c r="K17" s="70"/>
      <c r="L17" s="70"/>
      <c r="M17" s="70"/>
      <c r="N17" s="70"/>
      <c r="O17" s="62"/>
      <c r="P17" s="62"/>
      <c r="Q17" s="62"/>
      <c r="R17" s="62"/>
      <c r="S17" s="62"/>
      <c r="T17" s="62"/>
      <c r="U17" s="62"/>
      <c r="V17" s="62"/>
      <c r="W17" s="62"/>
      <c r="X17" s="62"/>
      <c r="Y17" s="62"/>
      <c r="Z17" s="62"/>
      <c r="AA17" s="62"/>
      <c r="AB17" s="62"/>
      <c r="AC17" s="62"/>
      <c r="AD17" s="62"/>
      <c r="AE17" s="62"/>
      <c r="AF17" s="65"/>
      <c r="AG17" s="51"/>
      <c r="AH17" s="51"/>
      <c r="AI17" s="47"/>
      <c r="AJ17" s="64"/>
      <c r="AK17" s="4">
        <f t="shared" si="3"/>
        <v>0</v>
      </c>
      <c r="AL17" s="460"/>
      <c r="AM17" s="12"/>
      <c r="AN17" s="4"/>
      <c r="AO17" s="4"/>
      <c r="AP17" s="4"/>
      <c r="AQ17" s="4"/>
      <c r="AR17" s="4">
        <f t="shared" si="2"/>
        <v>0</v>
      </c>
      <c r="AS17" s="468"/>
      <c r="AT17" s="18">
        <f t="shared" si="1"/>
        <v>0</v>
      </c>
      <c r="AU17" s="462"/>
    </row>
    <row r="18" spans="1:47" ht="16.5" thickBot="1">
      <c r="A18" s="66">
        <v>14</v>
      </c>
      <c r="B18" s="62"/>
      <c r="C18" s="62"/>
      <c r="D18" s="70"/>
      <c r="E18" s="70"/>
      <c r="F18" s="70"/>
      <c r="G18" s="70"/>
      <c r="H18" s="70"/>
      <c r="I18" s="70"/>
      <c r="J18" s="70"/>
      <c r="K18" s="70"/>
      <c r="L18" s="70"/>
      <c r="M18" s="70"/>
      <c r="N18" s="70"/>
      <c r="O18" s="62"/>
      <c r="P18" s="62"/>
      <c r="Q18" s="62"/>
      <c r="R18" s="62"/>
      <c r="S18" s="62"/>
      <c r="T18" s="62"/>
      <c r="U18" s="62"/>
      <c r="V18" s="62"/>
      <c r="W18" s="62"/>
      <c r="X18" s="62"/>
      <c r="Y18" s="62"/>
      <c r="Z18" s="62"/>
      <c r="AA18" s="62"/>
      <c r="AB18" s="74"/>
      <c r="AC18" s="62"/>
      <c r="AD18" s="62"/>
      <c r="AE18" s="62"/>
      <c r="AF18" s="65"/>
      <c r="AG18" s="51"/>
      <c r="AH18" s="51"/>
      <c r="AI18" s="47"/>
      <c r="AJ18" s="64"/>
      <c r="AK18" s="4">
        <f>SUM(B18:AJ18)</f>
        <v>0</v>
      </c>
      <c r="AL18" s="460"/>
      <c r="AM18" s="12"/>
      <c r="AN18" s="4"/>
      <c r="AO18" s="4"/>
      <c r="AP18" s="4"/>
      <c r="AQ18" s="4"/>
      <c r="AR18" s="4">
        <f t="shared" si="2"/>
        <v>0</v>
      </c>
      <c r="AS18" s="468"/>
      <c r="AT18" s="18">
        <f t="shared" si="1"/>
        <v>0</v>
      </c>
      <c r="AU18" s="462"/>
    </row>
    <row r="19" spans="1:47" ht="16.5" thickBot="1">
      <c r="A19" s="66">
        <v>15</v>
      </c>
      <c r="B19" s="62"/>
      <c r="C19" s="62"/>
      <c r="D19" s="70"/>
      <c r="E19" s="70"/>
      <c r="F19" s="70"/>
      <c r="G19" s="70"/>
      <c r="H19" s="70"/>
      <c r="I19" s="70"/>
      <c r="J19" s="70"/>
      <c r="K19" s="70"/>
      <c r="L19" s="70"/>
      <c r="M19" s="70"/>
      <c r="N19" s="70"/>
      <c r="O19" s="62"/>
      <c r="P19" s="62"/>
      <c r="Q19" s="62"/>
      <c r="R19" s="62"/>
      <c r="S19" s="62"/>
      <c r="T19" s="62"/>
      <c r="U19" s="62"/>
      <c r="V19" s="62"/>
      <c r="W19" s="62"/>
      <c r="X19" s="62"/>
      <c r="Y19" s="62"/>
      <c r="Z19" s="62"/>
      <c r="AA19" s="62"/>
      <c r="AB19" s="62"/>
      <c r="AC19" s="62"/>
      <c r="AD19" s="62"/>
      <c r="AE19" s="62"/>
      <c r="AF19" s="65"/>
      <c r="AG19" s="51"/>
      <c r="AH19" s="51"/>
      <c r="AI19" s="47"/>
      <c r="AJ19" s="64"/>
      <c r="AK19" s="4">
        <f t="shared" si="3"/>
        <v>0</v>
      </c>
      <c r="AL19" s="460"/>
      <c r="AM19" s="12"/>
      <c r="AN19" s="4"/>
      <c r="AO19" s="4"/>
      <c r="AP19" s="4"/>
      <c r="AQ19" s="4"/>
      <c r="AR19" s="4">
        <f t="shared" si="2"/>
        <v>0</v>
      </c>
      <c r="AS19" s="468"/>
      <c r="AT19" s="18">
        <f t="shared" si="1"/>
        <v>0</v>
      </c>
      <c r="AU19" s="462"/>
    </row>
    <row r="20" spans="1:47" ht="16.5" thickBot="1">
      <c r="A20" s="66">
        <v>16</v>
      </c>
      <c r="B20" s="62"/>
      <c r="C20" s="62"/>
      <c r="D20" s="70"/>
      <c r="E20" s="70"/>
      <c r="F20" s="70"/>
      <c r="G20" s="70"/>
      <c r="H20" s="70"/>
      <c r="I20" s="70"/>
      <c r="J20" s="70"/>
      <c r="K20" s="70"/>
      <c r="L20" s="70"/>
      <c r="M20" s="70"/>
      <c r="N20" s="70"/>
      <c r="O20" s="62"/>
      <c r="P20" s="62"/>
      <c r="Q20" s="62"/>
      <c r="R20" s="62"/>
      <c r="S20" s="62"/>
      <c r="T20" s="62"/>
      <c r="U20" s="62"/>
      <c r="V20" s="62"/>
      <c r="W20" s="62"/>
      <c r="X20" s="62"/>
      <c r="Y20" s="62"/>
      <c r="Z20" s="62"/>
      <c r="AA20" s="62"/>
      <c r="AB20" s="62"/>
      <c r="AC20" s="62"/>
      <c r="AD20" s="62"/>
      <c r="AE20" s="62"/>
      <c r="AF20" s="62"/>
      <c r="AG20" s="60"/>
      <c r="AH20" s="51"/>
      <c r="AI20" s="47"/>
      <c r="AJ20" s="64"/>
      <c r="AK20" s="4">
        <f t="shared" si="3"/>
        <v>0</v>
      </c>
      <c r="AL20" s="460"/>
      <c r="AM20" s="12"/>
      <c r="AN20" s="4"/>
      <c r="AO20" s="4"/>
      <c r="AP20" s="4"/>
      <c r="AQ20" s="4"/>
      <c r="AR20" s="4">
        <f t="shared" si="2"/>
        <v>0</v>
      </c>
      <c r="AS20" s="468"/>
      <c r="AT20" s="18">
        <f t="shared" si="1"/>
        <v>0</v>
      </c>
      <c r="AU20" s="462"/>
    </row>
    <row r="21" spans="1:47" ht="16.5" thickBot="1">
      <c r="A21" s="66">
        <v>17</v>
      </c>
      <c r="B21" s="62"/>
      <c r="C21" s="62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62"/>
      <c r="P21" s="62"/>
      <c r="Q21" s="62"/>
      <c r="R21" s="62"/>
      <c r="S21" s="62"/>
      <c r="T21" s="62"/>
      <c r="U21" s="62"/>
      <c r="V21" s="62"/>
      <c r="W21" s="62"/>
      <c r="X21" s="62"/>
      <c r="Y21" s="62"/>
      <c r="Z21" s="62"/>
      <c r="AA21" s="75"/>
      <c r="AB21" s="62"/>
      <c r="AC21" s="62"/>
      <c r="AD21" s="62"/>
      <c r="AE21" s="62"/>
      <c r="AF21" s="62"/>
      <c r="AG21" s="65"/>
      <c r="AH21" s="51"/>
      <c r="AI21" s="47"/>
      <c r="AJ21" s="64"/>
      <c r="AK21" s="4">
        <f t="shared" si="3"/>
        <v>0</v>
      </c>
      <c r="AL21" s="460"/>
      <c r="AM21" s="12"/>
      <c r="AN21" s="4"/>
      <c r="AO21" s="4"/>
      <c r="AP21" s="4"/>
      <c r="AQ21" s="4"/>
      <c r="AR21" s="4">
        <f t="shared" si="2"/>
        <v>0</v>
      </c>
      <c r="AS21" s="468"/>
      <c r="AT21" s="18">
        <f t="shared" si="1"/>
        <v>0</v>
      </c>
      <c r="AU21" s="462"/>
    </row>
    <row r="22" spans="1:47" ht="16.5" thickBot="1">
      <c r="A22" s="66">
        <v>18</v>
      </c>
      <c r="B22" s="62"/>
      <c r="C22" s="62"/>
      <c r="D22" s="70"/>
      <c r="E22" s="70"/>
      <c r="F22" s="70"/>
      <c r="G22" s="70"/>
      <c r="H22" s="70"/>
      <c r="I22" s="70"/>
      <c r="J22" s="70"/>
      <c r="K22" s="70"/>
      <c r="L22" s="70"/>
      <c r="M22" s="70"/>
      <c r="N22" s="70"/>
      <c r="O22" s="62"/>
      <c r="P22" s="62"/>
      <c r="Q22" s="62"/>
      <c r="R22" s="62"/>
      <c r="S22" s="62"/>
      <c r="T22" s="62"/>
      <c r="U22" s="62"/>
      <c r="V22" s="62"/>
      <c r="W22" s="62"/>
      <c r="X22" s="62"/>
      <c r="Y22" s="62"/>
      <c r="Z22" s="62"/>
      <c r="AA22" s="62"/>
      <c r="AB22" s="62"/>
      <c r="AC22" s="62"/>
      <c r="AD22" s="62"/>
      <c r="AE22" s="62"/>
      <c r="AF22" s="62"/>
      <c r="AG22" s="65"/>
      <c r="AH22" s="51"/>
      <c r="AI22" s="47"/>
      <c r="AJ22" s="64"/>
      <c r="AK22" s="4">
        <f>SUM(B22:AJ22)</f>
        <v>0</v>
      </c>
      <c r="AL22" s="460"/>
      <c r="AM22" s="12"/>
      <c r="AN22" s="4"/>
      <c r="AO22" s="4"/>
      <c r="AP22" s="4"/>
      <c r="AQ22" s="4"/>
      <c r="AR22" s="4">
        <f t="shared" si="2"/>
        <v>0</v>
      </c>
      <c r="AS22" s="468"/>
      <c r="AT22" s="18">
        <f t="shared" si="1"/>
        <v>0</v>
      </c>
      <c r="AU22" s="462"/>
    </row>
    <row r="23" spans="1:47" ht="16.5" thickBot="1">
      <c r="A23" s="66">
        <v>19</v>
      </c>
      <c r="B23" s="62"/>
      <c r="C23" s="62"/>
      <c r="D23" s="70"/>
      <c r="E23" s="70"/>
      <c r="F23" s="70"/>
      <c r="G23" s="70"/>
      <c r="H23" s="70"/>
      <c r="I23" s="70"/>
      <c r="J23" s="70"/>
      <c r="K23" s="70"/>
      <c r="L23" s="70"/>
      <c r="M23" s="70"/>
      <c r="N23" s="70"/>
      <c r="O23" s="62"/>
      <c r="P23" s="62"/>
      <c r="Q23" s="62"/>
      <c r="R23" s="62"/>
      <c r="S23" s="62"/>
      <c r="T23" s="62"/>
      <c r="U23" s="62"/>
      <c r="V23" s="62"/>
      <c r="W23" s="62"/>
      <c r="X23" s="62"/>
      <c r="Y23" s="62"/>
      <c r="Z23" s="62"/>
      <c r="AA23" s="62"/>
      <c r="AB23" s="62"/>
      <c r="AC23" s="62"/>
      <c r="AD23" s="62"/>
      <c r="AE23" s="62"/>
      <c r="AF23" s="62"/>
      <c r="AG23" s="62"/>
      <c r="AH23" s="60"/>
      <c r="AI23" s="47"/>
      <c r="AJ23" s="64"/>
      <c r="AK23" s="4">
        <f t="shared" si="3"/>
        <v>0</v>
      </c>
      <c r="AL23" s="460"/>
      <c r="AM23" s="12"/>
      <c r="AN23" s="4"/>
      <c r="AO23" s="4"/>
      <c r="AP23" s="4"/>
      <c r="AQ23" s="4"/>
      <c r="AR23" s="4">
        <f t="shared" si="2"/>
        <v>0</v>
      </c>
      <c r="AS23" s="468"/>
      <c r="AT23" s="18">
        <f t="shared" si="1"/>
        <v>0</v>
      </c>
      <c r="AU23" s="462"/>
    </row>
    <row r="24" spans="1:47" ht="16.5" thickBot="1">
      <c r="A24" s="45">
        <v>20</v>
      </c>
      <c r="B24" s="58"/>
      <c r="C24" s="58"/>
      <c r="D24" s="72"/>
      <c r="E24" s="72"/>
      <c r="F24" s="72"/>
      <c r="G24" s="72"/>
      <c r="H24" s="72"/>
      <c r="I24" s="72"/>
      <c r="J24" s="72"/>
      <c r="K24" s="72"/>
      <c r="L24" s="72"/>
      <c r="M24" s="72"/>
      <c r="N24" s="72"/>
      <c r="O24" s="58"/>
      <c r="P24" s="58"/>
      <c r="Q24" s="60"/>
      <c r="R24" s="60"/>
      <c r="S24" s="60"/>
      <c r="T24" s="60"/>
      <c r="U24" s="60"/>
      <c r="V24" s="62"/>
      <c r="W24" s="62"/>
      <c r="X24" s="62"/>
      <c r="Y24" s="62"/>
      <c r="Z24" s="62"/>
      <c r="AA24" s="62"/>
      <c r="AB24" s="62"/>
      <c r="AC24" s="62"/>
      <c r="AD24" s="62"/>
      <c r="AE24" s="62"/>
      <c r="AF24" s="62"/>
      <c r="AG24" s="62"/>
      <c r="AH24" s="65"/>
      <c r="AI24" s="47"/>
      <c r="AJ24" s="64"/>
      <c r="AK24" s="4">
        <f t="shared" si="3"/>
        <v>0</v>
      </c>
      <c r="AL24" s="460"/>
      <c r="AM24" s="12"/>
      <c r="AN24" s="4"/>
      <c r="AO24" s="4"/>
      <c r="AP24" s="4"/>
      <c r="AQ24" s="4"/>
      <c r="AR24" s="4">
        <f t="shared" si="2"/>
        <v>0</v>
      </c>
      <c r="AS24" s="468"/>
      <c r="AT24" s="18">
        <f t="shared" si="1"/>
        <v>0</v>
      </c>
      <c r="AU24" s="462"/>
    </row>
    <row r="25" spans="1:47" ht="16.5" thickBot="1">
      <c r="A25" s="66">
        <v>21</v>
      </c>
      <c r="B25" s="62"/>
      <c r="C25" s="62"/>
      <c r="D25" s="70"/>
      <c r="E25" s="70"/>
      <c r="F25" s="70"/>
      <c r="G25" s="70"/>
      <c r="H25" s="70"/>
      <c r="I25" s="70"/>
      <c r="J25" s="70"/>
      <c r="K25" s="70"/>
      <c r="L25" s="70"/>
      <c r="M25" s="70"/>
      <c r="N25" s="70"/>
      <c r="O25" s="62"/>
      <c r="P25" s="62"/>
      <c r="Q25" s="65"/>
      <c r="R25" s="65"/>
      <c r="S25" s="65"/>
      <c r="T25" s="65"/>
      <c r="U25" s="65"/>
      <c r="V25" s="62"/>
      <c r="W25" s="62"/>
      <c r="X25" s="68"/>
      <c r="Y25" s="68"/>
      <c r="Z25" s="68"/>
      <c r="AA25" s="62"/>
      <c r="AB25" s="62"/>
      <c r="AC25" s="62"/>
      <c r="AD25" s="62"/>
      <c r="AE25" s="62"/>
      <c r="AF25" s="62"/>
      <c r="AG25" s="62"/>
      <c r="AH25" s="62"/>
      <c r="AI25" s="58"/>
      <c r="AJ25" s="62"/>
      <c r="AK25" s="4">
        <f>SUM(B25:AJ25)</f>
        <v>0</v>
      </c>
      <c r="AL25" s="460"/>
      <c r="AM25" s="76"/>
      <c r="AN25" s="77"/>
      <c r="AO25" s="77"/>
      <c r="AP25" s="77"/>
      <c r="AQ25" s="77"/>
      <c r="AR25" s="4">
        <f t="shared" si="2"/>
        <v>0</v>
      </c>
      <c r="AS25" s="468"/>
      <c r="AT25" s="18">
        <f t="shared" si="1"/>
        <v>0</v>
      </c>
      <c r="AU25" s="462"/>
    </row>
    <row r="26" spans="1:47" ht="16.5" thickBot="1">
      <c r="A26" s="66">
        <v>22</v>
      </c>
      <c r="B26" s="62"/>
      <c r="C26" s="62"/>
      <c r="D26" s="70"/>
      <c r="E26" s="70"/>
      <c r="F26" s="70"/>
      <c r="G26" s="70"/>
      <c r="H26" s="70"/>
      <c r="I26" s="70"/>
      <c r="J26" s="70"/>
      <c r="K26" s="70"/>
      <c r="L26" s="70"/>
      <c r="M26" s="70"/>
      <c r="N26" s="70"/>
      <c r="O26" s="62"/>
      <c r="P26" s="62"/>
      <c r="Q26" s="78"/>
      <c r="R26" s="78"/>
      <c r="S26" s="78"/>
      <c r="T26" s="62"/>
      <c r="U26" s="62"/>
      <c r="V26" s="62"/>
      <c r="W26" s="65"/>
      <c r="X26" s="47"/>
      <c r="Y26" s="47"/>
      <c r="Z26" s="47"/>
      <c r="AA26" s="64"/>
      <c r="AB26" s="62"/>
      <c r="AC26" s="62"/>
      <c r="AD26" s="62"/>
      <c r="AE26" s="62"/>
      <c r="AF26" s="62"/>
      <c r="AG26" s="62"/>
      <c r="AH26" s="62"/>
      <c r="AI26" s="62"/>
      <c r="AJ26" s="62"/>
      <c r="AK26" s="4">
        <f t="shared" si="3"/>
        <v>0</v>
      </c>
      <c r="AL26" s="460"/>
      <c r="AM26" s="12"/>
      <c r="AN26" s="4"/>
      <c r="AO26" s="4"/>
      <c r="AP26" s="4"/>
      <c r="AQ26" s="4"/>
      <c r="AR26" s="4">
        <f t="shared" si="2"/>
        <v>0</v>
      </c>
      <c r="AS26" s="468"/>
      <c r="AT26" s="18">
        <f t="shared" si="1"/>
        <v>0</v>
      </c>
      <c r="AU26" s="462"/>
    </row>
    <row r="27" spans="1:47" ht="16.5" thickBot="1">
      <c r="A27" s="66">
        <v>23</v>
      </c>
      <c r="B27" s="62"/>
      <c r="C27" s="62"/>
      <c r="D27" s="70"/>
      <c r="E27" s="70"/>
      <c r="F27" s="70"/>
      <c r="G27" s="70"/>
      <c r="H27" s="70"/>
      <c r="I27" s="70"/>
      <c r="J27" s="70"/>
      <c r="K27" s="70"/>
      <c r="L27" s="70"/>
      <c r="M27" s="70"/>
      <c r="N27" s="70"/>
      <c r="O27" s="62"/>
      <c r="P27" s="62"/>
      <c r="Q27" s="62"/>
      <c r="R27" s="62"/>
      <c r="S27" s="62"/>
      <c r="T27" s="62"/>
      <c r="U27" s="62"/>
      <c r="V27" s="62"/>
      <c r="W27" s="75"/>
      <c r="X27" s="47"/>
      <c r="Y27" s="47"/>
      <c r="Z27" s="47"/>
      <c r="AA27" s="64"/>
      <c r="AB27" s="62"/>
      <c r="AC27" s="62"/>
      <c r="AD27" s="62"/>
      <c r="AE27" s="62"/>
      <c r="AF27" s="62"/>
      <c r="AG27" s="62"/>
      <c r="AH27" s="62"/>
      <c r="AI27" s="62"/>
      <c r="AJ27" s="62"/>
      <c r="AK27" s="4">
        <f t="shared" si="3"/>
        <v>0</v>
      </c>
      <c r="AL27" s="460"/>
      <c r="AM27" s="79"/>
      <c r="AN27" s="4"/>
      <c r="AO27" s="4"/>
      <c r="AP27" s="4"/>
      <c r="AQ27" s="4"/>
      <c r="AR27" s="4">
        <f t="shared" si="2"/>
        <v>0</v>
      </c>
      <c r="AS27" s="468"/>
      <c r="AT27" s="18">
        <f t="shared" si="1"/>
        <v>0</v>
      </c>
      <c r="AU27" s="462"/>
    </row>
    <row r="28" spans="1:47" ht="16.5" thickBot="1">
      <c r="A28" s="66">
        <v>24</v>
      </c>
      <c r="B28" s="62"/>
      <c r="C28" s="62"/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62"/>
      <c r="P28" s="62"/>
      <c r="Q28" s="62"/>
      <c r="R28" s="62"/>
      <c r="S28" s="62"/>
      <c r="T28" s="62"/>
      <c r="U28" s="62"/>
      <c r="V28" s="62"/>
      <c r="W28" s="65"/>
      <c r="X28" s="47"/>
      <c r="Y28" s="47"/>
      <c r="Z28" s="47"/>
      <c r="AA28" s="64"/>
      <c r="AB28" s="62"/>
      <c r="AC28" s="62"/>
      <c r="AD28" s="62"/>
      <c r="AE28" s="62"/>
      <c r="AF28" s="62"/>
      <c r="AG28" s="62"/>
      <c r="AH28" s="62"/>
      <c r="AI28" s="62"/>
      <c r="AJ28" s="62"/>
      <c r="AK28" s="4">
        <f t="shared" si="3"/>
        <v>0</v>
      </c>
      <c r="AL28" s="460"/>
      <c r="AM28" s="80"/>
      <c r="AN28" s="12"/>
      <c r="AO28" s="4"/>
      <c r="AP28" s="4"/>
      <c r="AQ28" s="4"/>
      <c r="AR28" s="4">
        <f t="shared" si="2"/>
        <v>0</v>
      </c>
      <c r="AS28" s="468"/>
      <c r="AT28" s="18">
        <f>AR28+AK28</f>
        <v>0</v>
      </c>
      <c r="AU28" s="462"/>
    </row>
    <row r="29" spans="1:47" ht="16.5" thickBot="1">
      <c r="A29" s="66">
        <v>25</v>
      </c>
      <c r="B29" s="62"/>
      <c r="C29" s="62"/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62"/>
      <c r="P29" s="62"/>
      <c r="Q29" s="62"/>
      <c r="R29" s="62"/>
      <c r="S29" s="62"/>
      <c r="T29" s="62"/>
      <c r="U29" s="81"/>
      <c r="V29" s="62"/>
      <c r="W29" s="65"/>
      <c r="X29" s="47"/>
      <c r="Y29" s="47"/>
      <c r="Z29" s="47"/>
      <c r="AA29" s="64"/>
      <c r="AB29" s="62"/>
      <c r="AC29" s="62"/>
      <c r="AD29" s="62"/>
      <c r="AE29" s="62"/>
      <c r="AF29" s="62"/>
      <c r="AG29" s="62"/>
      <c r="AH29" s="62"/>
      <c r="AI29" s="62"/>
      <c r="AJ29" s="62"/>
      <c r="AK29" s="4">
        <f t="shared" si="3"/>
        <v>0</v>
      </c>
      <c r="AL29" s="460"/>
      <c r="AM29" s="80"/>
      <c r="AN29" s="12"/>
      <c r="AO29" s="4"/>
      <c r="AP29" s="4"/>
      <c r="AQ29" s="4"/>
      <c r="AR29" s="4">
        <f t="shared" si="2"/>
        <v>0</v>
      </c>
      <c r="AS29" s="468"/>
      <c r="AT29" s="18">
        <f t="shared" si="1"/>
        <v>0</v>
      </c>
      <c r="AU29" s="462"/>
    </row>
    <row r="30" spans="1:47" ht="16.5" thickBot="1">
      <c r="A30" s="66">
        <v>26</v>
      </c>
      <c r="B30" s="62"/>
      <c r="C30" s="62"/>
      <c r="D30" s="70"/>
      <c r="E30" s="70"/>
      <c r="F30" s="70"/>
      <c r="G30" s="70"/>
      <c r="H30" s="70"/>
      <c r="I30" s="70"/>
      <c r="J30" s="70"/>
      <c r="K30" s="70"/>
      <c r="L30" s="70"/>
      <c r="M30" s="70"/>
      <c r="N30" s="70"/>
      <c r="O30" s="62"/>
      <c r="P30" s="62"/>
      <c r="Q30" s="62"/>
      <c r="R30" s="62"/>
      <c r="S30" s="62"/>
      <c r="T30" s="62"/>
      <c r="U30" s="58"/>
      <c r="V30" s="62"/>
      <c r="W30" s="65"/>
      <c r="X30" s="47"/>
      <c r="Y30" s="47"/>
      <c r="Z30" s="47"/>
      <c r="AA30" s="64"/>
      <c r="AB30" s="62"/>
      <c r="AC30" s="62"/>
      <c r="AD30" s="62"/>
      <c r="AE30" s="62"/>
      <c r="AF30" s="62"/>
      <c r="AG30" s="62"/>
      <c r="AH30" s="62"/>
      <c r="AI30" s="62"/>
      <c r="AJ30" s="62"/>
      <c r="AK30" s="4">
        <f>SUM(B30:AJ30)</f>
        <v>0</v>
      </c>
      <c r="AL30" s="460"/>
      <c r="AM30" s="82"/>
      <c r="AN30" s="4"/>
      <c r="AO30" s="4"/>
      <c r="AP30" s="4"/>
      <c r="AQ30" s="4"/>
      <c r="AR30" s="4">
        <f t="shared" si="2"/>
        <v>0</v>
      </c>
      <c r="AS30" s="468"/>
      <c r="AT30" s="18">
        <f t="shared" si="1"/>
        <v>0</v>
      </c>
      <c r="AU30" s="462"/>
    </row>
    <row r="31" spans="1:47" ht="16.5" thickBot="1">
      <c r="A31" s="66">
        <v>27</v>
      </c>
      <c r="B31" s="62"/>
      <c r="C31" s="62"/>
      <c r="D31" s="70"/>
      <c r="E31" s="70"/>
      <c r="F31" s="70"/>
      <c r="G31" s="70"/>
      <c r="H31" s="70"/>
      <c r="I31" s="70"/>
      <c r="J31" s="70"/>
      <c r="K31" s="70"/>
      <c r="L31" s="70"/>
      <c r="M31" s="70"/>
      <c r="N31" s="70"/>
      <c r="O31" s="62"/>
      <c r="P31" s="62"/>
      <c r="Q31" s="62"/>
      <c r="R31" s="62"/>
      <c r="S31" s="62"/>
      <c r="T31" s="62"/>
      <c r="U31" s="62"/>
      <c r="V31" s="62"/>
      <c r="W31" s="62"/>
      <c r="X31" s="58"/>
      <c r="Y31" s="58"/>
      <c r="Z31" s="58"/>
      <c r="AA31" s="62"/>
      <c r="AB31" s="62"/>
      <c r="AC31" s="62"/>
      <c r="AD31" s="62"/>
      <c r="AE31" s="62"/>
      <c r="AF31" s="62"/>
      <c r="AG31" s="62"/>
      <c r="AH31" s="62"/>
      <c r="AI31" s="62"/>
      <c r="AJ31" s="62"/>
      <c r="AK31" s="4">
        <f t="shared" si="3"/>
        <v>0</v>
      </c>
      <c r="AL31" s="460"/>
      <c r="AM31" s="12"/>
      <c r="AN31" s="4"/>
      <c r="AO31" s="4"/>
      <c r="AP31" s="4"/>
      <c r="AQ31" s="4"/>
      <c r="AR31" s="4">
        <f t="shared" si="2"/>
        <v>0</v>
      </c>
      <c r="AS31" s="468"/>
      <c r="AT31" s="18">
        <f t="shared" si="1"/>
        <v>0</v>
      </c>
      <c r="AU31" s="462"/>
    </row>
    <row r="32" spans="1:47" ht="16.5" thickBot="1">
      <c r="A32" s="66">
        <v>28</v>
      </c>
      <c r="B32" s="62"/>
      <c r="C32" s="62"/>
      <c r="D32" s="70"/>
      <c r="E32" s="70"/>
      <c r="F32" s="70"/>
      <c r="G32" s="70"/>
      <c r="H32" s="70"/>
      <c r="I32" s="70"/>
      <c r="J32" s="70"/>
      <c r="K32" s="70"/>
      <c r="L32" s="70"/>
      <c r="M32" s="70"/>
      <c r="N32" s="70"/>
      <c r="O32" s="62"/>
      <c r="P32" s="62"/>
      <c r="Q32" s="62"/>
      <c r="R32" s="62"/>
      <c r="S32" s="62"/>
      <c r="T32" s="62"/>
      <c r="U32" s="62"/>
      <c r="V32" s="62"/>
      <c r="W32" s="62"/>
      <c r="X32" s="62"/>
      <c r="Y32" s="62"/>
      <c r="Z32" s="62"/>
      <c r="AA32" s="62"/>
      <c r="AB32" s="62"/>
      <c r="AC32" s="62"/>
      <c r="AD32" s="62"/>
      <c r="AE32" s="62"/>
      <c r="AF32" s="62"/>
      <c r="AG32" s="62"/>
      <c r="AH32" s="62"/>
      <c r="AI32" s="62"/>
      <c r="AJ32" s="62"/>
      <c r="AK32" s="4">
        <f t="shared" si="3"/>
        <v>0</v>
      </c>
      <c r="AL32" s="460"/>
      <c r="AM32" s="12"/>
      <c r="AN32" s="4"/>
      <c r="AO32" s="4"/>
      <c r="AP32" s="4"/>
      <c r="AQ32" s="4"/>
      <c r="AR32" s="4">
        <f t="shared" si="2"/>
        <v>0</v>
      </c>
      <c r="AS32" s="468"/>
      <c r="AT32" s="18">
        <f t="shared" si="1"/>
        <v>0</v>
      </c>
      <c r="AU32" s="462"/>
    </row>
    <row r="33" spans="1:47" ht="16.5" thickBot="1">
      <c r="A33" s="66">
        <v>29</v>
      </c>
      <c r="B33" s="62"/>
      <c r="C33" s="62"/>
      <c r="D33" s="70"/>
      <c r="E33" s="70"/>
      <c r="F33" s="70"/>
      <c r="G33" s="70"/>
      <c r="H33" s="70"/>
      <c r="I33" s="70"/>
      <c r="J33" s="70"/>
      <c r="K33" s="70"/>
      <c r="L33" s="70"/>
      <c r="M33" s="70"/>
      <c r="N33" s="70"/>
      <c r="O33" s="62"/>
      <c r="P33" s="62"/>
      <c r="Q33" s="65"/>
      <c r="R33" s="65"/>
      <c r="S33" s="65"/>
      <c r="T33" s="65"/>
      <c r="U33" s="65"/>
      <c r="V33" s="62"/>
      <c r="W33" s="62"/>
      <c r="X33" s="62"/>
      <c r="Y33" s="62"/>
      <c r="Z33" s="62"/>
      <c r="AA33" s="62"/>
      <c r="AB33" s="62"/>
      <c r="AC33" s="62"/>
      <c r="AD33" s="62"/>
      <c r="AE33" s="62"/>
      <c r="AF33" s="62"/>
      <c r="AG33" s="62"/>
      <c r="AH33" s="62"/>
      <c r="AI33" s="62"/>
      <c r="AJ33" s="62"/>
      <c r="AK33" s="4">
        <f t="shared" si="3"/>
        <v>0</v>
      </c>
      <c r="AL33" s="460"/>
      <c r="AM33" s="12"/>
      <c r="AN33" s="4"/>
      <c r="AO33" s="4"/>
      <c r="AP33" s="4"/>
      <c r="AQ33" s="4"/>
      <c r="AR33" s="83">
        <f t="shared" si="2"/>
        <v>0</v>
      </c>
      <c r="AS33" s="468"/>
      <c r="AT33" s="18">
        <f t="shared" si="1"/>
        <v>0</v>
      </c>
      <c r="AU33" s="462"/>
    </row>
    <row r="34" spans="1:47" ht="16.5" thickBot="1">
      <c r="A34" s="66">
        <v>30</v>
      </c>
      <c r="B34" s="62"/>
      <c r="C34" s="62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62"/>
      <c r="P34" s="62"/>
      <c r="Q34" s="65"/>
      <c r="R34" s="65"/>
      <c r="S34" s="65"/>
      <c r="T34" s="65"/>
      <c r="U34" s="65"/>
      <c r="V34" s="62"/>
      <c r="W34" s="62"/>
      <c r="X34" s="62"/>
      <c r="Y34" s="62"/>
      <c r="Z34" s="62"/>
      <c r="AA34" s="62"/>
      <c r="AB34" s="62"/>
      <c r="AC34" s="62"/>
      <c r="AD34" s="62"/>
      <c r="AE34" s="62"/>
      <c r="AF34" s="62"/>
      <c r="AG34" s="62"/>
      <c r="AH34" s="62"/>
      <c r="AI34" s="62"/>
      <c r="AJ34" s="62"/>
      <c r="AK34" s="4">
        <f>SUM(B34:AJ34)</f>
        <v>0</v>
      </c>
      <c r="AL34" s="460"/>
      <c r="AM34" s="12"/>
      <c r="AN34" s="22"/>
      <c r="AO34" s="22"/>
      <c r="AP34" s="22"/>
      <c r="AQ34" s="4"/>
      <c r="AR34" s="4">
        <f t="shared" si="2"/>
        <v>0</v>
      </c>
      <c r="AS34" s="468"/>
      <c r="AT34" s="18">
        <f>AR34+AK34</f>
        <v>0</v>
      </c>
      <c r="AU34" s="462"/>
    </row>
    <row r="35" spans="1:47" ht="16.5" thickBot="1">
      <c r="A35" s="66">
        <v>31</v>
      </c>
      <c r="B35" s="62"/>
      <c r="C35" s="62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62"/>
      <c r="P35" s="62"/>
      <c r="Q35" s="65"/>
      <c r="R35" s="65"/>
      <c r="S35" s="65"/>
      <c r="T35" s="65"/>
      <c r="U35" s="65"/>
      <c r="V35" s="65"/>
      <c r="W35" s="65"/>
      <c r="X35" s="65"/>
      <c r="Y35" s="65"/>
      <c r="Z35" s="65"/>
      <c r="AA35" s="65"/>
      <c r="AB35" s="65"/>
      <c r="AC35" s="65"/>
      <c r="AD35" s="65"/>
      <c r="AE35" s="65"/>
      <c r="AF35" s="65"/>
      <c r="AG35" s="65"/>
      <c r="AH35" s="65"/>
      <c r="AI35" s="65"/>
      <c r="AJ35" s="65"/>
      <c r="AK35" s="4">
        <f>SUM(B35:AJ35)</f>
        <v>0</v>
      </c>
      <c r="AL35" s="461"/>
      <c r="AM35" s="54"/>
      <c r="AN35" s="15"/>
      <c r="AO35" s="15"/>
      <c r="AP35" s="15"/>
      <c r="AQ35" s="12"/>
      <c r="AR35" s="4">
        <f t="shared" si="2"/>
        <v>0</v>
      </c>
      <c r="AS35" s="468"/>
      <c r="AT35" s="18">
        <f t="shared" si="1"/>
        <v>0</v>
      </c>
      <c r="AU35" s="462"/>
    </row>
    <row r="36" spans="1:47" ht="16.5" thickBot="1">
      <c r="A36" s="84" t="s">
        <v>9</v>
      </c>
      <c r="B36" s="18">
        <f>SUM(B6:B35)</f>
        <v>0</v>
      </c>
      <c r="C36" s="18">
        <f>SUM(C5:C35)</f>
        <v>0</v>
      </c>
      <c r="D36" s="18">
        <f t="shared" ref="D36:I36" si="4">SUM(D5:D35)</f>
        <v>0</v>
      </c>
      <c r="E36" s="18">
        <f t="shared" si="4"/>
        <v>0</v>
      </c>
      <c r="F36" s="85">
        <f>SUM(F5:F35)</f>
        <v>0</v>
      </c>
      <c r="G36" s="18">
        <f t="shared" si="4"/>
        <v>0</v>
      </c>
      <c r="H36" s="18">
        <f t="shared" si="4"/>
        <v>0</v>
      </c>
      <c r="I36" s="18">
        <f t="shared" si="4"/>
        <v>0</v>
      </c>
      <c r="J36" s="85">
        <f>SUM(J5:J35)</f>
        <v>0</v>
      </c>
      <c r="K36" s="85">
        <f>SUM(K5:K35)</f>
        <v>0</v>
      </c>
      <c r="L36" s="85">
        <f t="shared" ref="L36:P36" si="5">SUM(L5:L35)</f>
        <v>0</v>
      </c>
      <c r="M36" s="85">
        <f>SUM(M5:M35)</f>
        <v>0</v>
      </c>
      <c r="N36" s="85">
        <f>SUM(N5:N35)</f>
        <v>0</v>
      </c>
      <c r="O36" s="18">
        <f t="shared" si="5"/>
        <v>0</v>
      </c>
      <c r="P36" s="4">
        <f t="shared" si="5"/>
        <v>0</v>
      </c>
      <c r="Q36" s="4">
        <f>SUM(Q6:Q35)</f>
        <v>0</v>
      </c>
      <c r="R36" s="4">
        <f>SUM(R6:R35)</f>
        <v>0</v>
      </c>
      <c r="S36" s="4">
        <f>SUM(S5:S35)</f>
        <v>0</v>
      </c>
      <c r="T36" s="4">
        <f>SUM(T6:T35)</f>
        <v>0</v>
      </c>
      <c r="U36" s="4">
        <f t="shared" ref="U36" si="6">SUM(U6:U35)</f>
        <v>0</v>
      </c>
      <c r="V36" s="4">
        <f t="shared" ref="V36:AB36" si="7">SUM(V6:V35)</f>
        <v>0</v>
      </c>
      <c r="W36" s="4">
        <f t="shared" si="7"/>
        <v>0</v>
      </c>
      <c r="X36" s="4">
        <f t="shared" si="7"/>
        <v>0</v>
      </c>
      <c r="Y36" s="4">
        <f t="shared" si="7"/>
        <v>0</v>
      </c>
      <c r="Z36" s="4">
        <f t="shared" si="7"/>
        <v>0</v>
      </c>
      <c r="AA36" s="4">
        <f t="shared" si="7"/>
        <v>0</v>
      </c>
      <c r="AB36" s="4">
        <f t="shared" si="7"/>
        <v>0</v>
      </c>
      <c r="AC36" s="4">
        <f t="shared" ref="AC36" si="8">SUM(AC5:AC35)</f>
        <v>0</v>
      </c>
      <c r="AD36" s="4">
        <f>SUM(AD5:AD35)</f>
        <v>0</v>
      </c>
      <c r="AE36" s="4">
        <f t="shared" ref="AE36:AF36" si="9">SUM(AE5:AE35)</f>
        <v>0</v>
      </c>
      <c r="AF36" s="4">
        <f t="shared" si="9"/>
        <v>0</v>
      </c>
      <c r="AG36" s="4">
        <f>SUM(AG5:AG35)</f>
        <v>0</v>
      </c>
      <c r="AH36" s="4">
        <f>SUM(AH5:AH35)</f>
        <v>0</v>
      </c>
      <c r="AI36" s="4">
        <f>SUM(AI5:AI35)</f>
        <v>0</v>
      </c>
      <c r="AJ36" s="4">
        <f>SUM(AJ6:AJ35)</f>
        <v>0</v>
      </c>
      <c r="AK36" s="86"/>
      <c r="AL36" s="87">
        <f>SUM(B36:AK36)</f>
        <v>0</v>
      </c>
      <c r="AM36" s="12">
        <f>SUM(AM5:AM35)</f>
        <v>0</v>
      </c>
      <c r="AN36" s="82">
        <f>SUM(AN5:AN35)</f>
        <v>0</v>
      </c>
      <c r="AO36" s="82">
        <f>SUM(AO6:AO35)</f>
        <v>0</v>
      </c>
      <c r="AP36" s="82">
        <f>SUM(AP6:AP35)</f>
        <v>0</v>
      </c>
      <c r="AQ36" s="12">
        <f>SUM(AQ6:AQ35)</f>
        <v>0</v>
      </c>
      <c r="AR36" s="86"/>
      <c r="AS36" s="88">
        <f>SUM(AM36:AR36)</f>
        <v>0</v>
      </c>
      <c r="AT36" s="343"/>
      <c r="AU36" s="344">
        <f>AS36+AL36</f>
        <v>0</v>
      </c>
    </row>
    <row r="37" spans="1:47" ht="16.5" thickBot="1">
      <c r="A37" s="89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22"/>
      <c r="R37" s="4"/>
      <c r="S37" s="4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377">
        <f>SUM(AK5:AK36)</f>
        <v>0</v>
      </c>
      <c r="AL37" s="53"/>
      <c r="AM37" s="8"/>
      <c r="AN37" s="8"/>
      <c r="AO37" s="8"/>
      <c r="AP37" s="8"/>
      <c r="AQ37" s="8"/>
      <c r="AR37" s="90">
        <f>SUM(AR4:AR36)</f>
        <v>0</v>
      </c>
      <c r="AS37" s="30"/>
      <c r="AT37" s="344">
        <f>SUM(AT5:AT36)</f>
        <v>0</v>
      </c>
      <c r="AU37" s="365"/>
    </row>
    <row r="38" spans="1:47" ht="15.75">
      <c r="A38" s="30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 t="s">
        <v>46</v>
      </c>
      <c r="Q38" s="15"/>
      <c r="R38" s="12"/>
      <c r="S38" s="4"/>
      <c r="T38" s="8"/>
      <c r="U38" s="8">
        <f>Q38+R38+S38</f>
        <v>0</v>
      </c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30"/>
      <c r="AM38" s="53"/>
      <c r="AN38" s="30"/>
      <c r="AO38" s="30"/>
      <c r="AP38" s="30"/>
      <c r="AQ38" s="30"/>
      <c r="AR38" s="30"/>
      <c r="AS38" s="30"/>
      <c r="AT38" s="30"/>
      <c r="AU38" s="30"/>
    </row>
    <row r="39" spans="1:47" ht="15.75">
      <c r="A39" s="30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6"/>
      <c r="R39" s="4"/>
      <c r="S39" s="4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30"/>
      <c r="AM39" s="30"/>
      <c r="AN39" s="30"/>
      <c r="AO39" s="30"/>
      <c r="AP39" s="30"/>
      <c r="AQ39" s="30"/>
      <c r="AR39" s="30"/>
      <c r="AS39" s="30"/>
      <c r="AT39" s="30"/>
      <c r="AU39" s="30"/>
    </row>
    <row r="40" spans="1:47" ht="15.75">
      <c r="A40" s="30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463"/>
      <c r="R40" s="463"/>
      <c r="S40" s="463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30"/>
      <c r="AM40" s="30"/>
      <c r="AN40" s="30"/>
      <c r="AO40" s="30"/>
      <c r="AP40" s="30"/>
      <c r="AQ40" s="30"/>
      <c r="AR40" s="30"/>
      <c r="AS40" s="30"/>
      <c r="AT40" s="30"/>
      <c r="AU40" s="30"/>
    </row>
    <row r="41" spans="1:47" ht="15.75">
      <c r="A41" s="30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4">
        <f>Q36+Q38</f>
        <v>0</v>
      </c>
      <c r="R41" s="4">
        <f>R36+R38</f>
        <v>0</v>
      </c>
      <c r="S41" s="4">
        <f>S36+S38</f>
        <v>0</v>
      </c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30"/>
      <c r="AM41" s="30"/>
      <c r="AN41" s="30"/>
      <c r="AO41" s="30"/>
      <c r="AP41" s="30"/>
      <c r="AQ41" s="30"/>
      <c r="AR41" s="30"/>
      <c r="AS41" s="30"/>
      <c r="AT41" s="30"/>
      <c r="AU41" s="30"/>
    </row>
  </sheetData>
  <mergeCells count="8">
    <mergeCell ref="AT3:AU4"/>
    <mergeCell ref="AL4:AL35"/>
    <mergeCell ref="AU5:AU35"/>
    <mergeCell ref="Q40:S40"/>
    <mergeCell ref="C2:D2"/>
    <mergeCell ref="B3:AL3"/>
    <mergeCell ref="AM3:AR3"/>
    <mergeCell ref="AS3:AS35"/>
  </mergeCells>
  <pageMargins left="0.7" right="0.7" top="0.75" bottom="0.75" header="0.3" footer="0.3"/>
  <pageSetup paperSize="9" scale="55" orientation="landscape" verticalDpi="0" r:id="rId1"/>
  <colBreaks count="2" manualBreakCount="2">
    <brk id="22" max="40" man="1"/>
    <brk id="42" max="40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dimension ref="C1:K120"/>
  <sheetViews>
    <sheetView tabSelected="1" view="pageBreakPreview" topLeftCell="A35" zoomScaleSheetLayoutView="100" workbookViewId="0">
      <selection activeCell="K89" sqref="K89"/>
    </sheetView>
  </sheetViews>
  <sheetFormatPr defaultRowHeight="12.75"/>
  <cols>
    <col min="1" max="2" width="10.140625" style="2" bestFit="1" customWidth="1"/>
    <col min="3" max="3" width="3.5703125" style="2" customWidth="1"/>
    <col min="4" max="4" width="18.85546875" style="2" customWidth="1"/>
    <col min="5" max="5" width="16.7109375" style="2" customWidth="1"/>
    <col min="6" max="6" width="10.140625" style="2" customWidth="1"/>
    <col min="7" max="7" width="13.140625" style="2" customWidth="1"/>
    <col min="8" max="8" width="9.42578125" style="2" customWidth="1"/>
    <col min="9" max="9" width="11.140625" style="2" customWidth="1"/>
    <col min="10" max="10" width="12" style="2" customWidth="1"/>
    <col min="11" max="11" width="13.85546875" style="2" customWidth="1"/>
    <col min="12" max="12" width="21.140625" style="2" customWidth="1"/>
    <col min="13" max="13" width="15.42578125" style="2" customWidth="1"/>
    <col min="14" max="256" width="9.140625" style="2"/>
    <col min="257" max="258" width="10.140625" style="2" bestFit="1" customWidth="1"/>
    <col min="259" max="259" width="3.5703125" style="2" customWidth="1"/>
    <col min="260" max="260" width="18.85546875" style="2" customWidth="1"/>
    <col min="261" max="261" width="16.7109375" style="2" customWidth="1"/>
    <col min="262" max="262" width="10.140625" style="2" customWidth="1"/>
    <col min="263" max="263" width="13.140625" style="2" customWidth="1"/>
    <col min="264" max="264" width="9.42578125" style="2" customWidth="1"/>
    <col min="265" max="265" width="11.140625" style="2" customWidth="1"/>
    <col min="266" max="266" width="12" style="2" customWidth="1"/>
    <col min="267" max="267" width="13.85546875" style="2" customWidth="1"/>
    <col min="268" max="268" width="21.140625" style="2" customWidth="1"/>
    <col min="269" max="269" width="15.42578125" style="2" customWidth="1"/>
    <col min="270" max="512" width="9.140625" style="2"/>
    <col min="513" max="514" width="10.140625" style="2" bestFit="1" customWidth="1"/>
    <col min="515" max="515" width="3.5703125" style="2" customWidth="1"/>
    <col min="516" max="516" width="18.85546875" style="2" customWidth="1"/>
    <col min="517" max="517" width="16.7109375" style="2" customWidth="1"/>
    <col min="518" max="518" width="10.140625" style="2" customWidth="1"/>
    <col min="519" max="519" width="13.140625" style="2" customWidth="1"/>
    <col min="520" max="520" width="9.42578125" style="2" customWidth="1"/>
    <col min="521" max="521" width="11.140625" style="2" customWidth="1"/>
    <col min="522" max="522" width="12" style="2" customWidth="1"/>
    <col min="523" max="523" width="13.85546875" style="2" customWidth="1"/>
    <col min="524" max="524" width="21.140625" style="2" customWidth="1"/>
    <col min="525" max="525" width="15.42578125" style="2" customWidth="1"/>
    <col min="526" max="768" width="9.140625" style="2"/>
    <col min="769" max="770" width="10.140625" style="2" bestFit="1" customWidth="1"/>
    <col min="771" max="771" width="3.5703125" style="2" customWidth="1"/>
    <col min="772" max="772" width="18.85546875" style="2" customWidth="1"/>
    <col min="773" max="773" width="16.7109375" style="2" customWidth="1"/>
    <col min="774" max="774" width="10.140625" style="2" customWidth="1"/>
    <col min="775" max="775" width="13.140625" style="2" customWidth="1"/>
    <col min="776" max="776" width="9.42578125" style="2" customWidth="1"/>
    <col min="777" max="777" width="11.140625" style="2" customWidth="1"/>
    <col min="778" max="778" width="12" style="2" customWidth="1"/>
    <col min="779" max="779" width="13.85546875" style="2" customWidth="1"/>
    <col min="780" max="780" width="21.140625" style="2" customWidth="1"/>
    <col min="781" max="781" width="15.42578125" style="2" customWidth="1"/>
    <col min="782" max="1024" width="9.140625" style="2"/>
    <col min="1025" max="1026" width="10.140625" style="2" bestFit="1" customWidth="1"/>
    <col min="1027" max="1027" width="3.5703125" style="2" customWidth="1"/>
    <col min="1028" max="1028" width="18.85546875" style="2" customWidth="1"/>
    <col min="1029" max="1029" width="16.7109375" style="2" customWidth="1"/>
    <col min="1030" max="1030" width="10.140625" style="2" customWidth="1"/>
    <col min="1031" max="1031" width="13.140625" style="2" customWidth="1"/>
    <col min="1032" max="1032" width="9.42578125" style="2" customWidth="1"/>
    <col min="1033" max="1033" width="11.140625" style="2" customWidth="1"/>
    <col min="1034" max="1034" width="12" style="2" customWidth="1"/>
    <col min="1035" max="1035" width="13.85546875" style="2" customWidth="1"/>
    <col min="1036" max="1036" width="21.140625" style="2" customWidth="1"/>
    <col min="1037" max="1037" width="15.42578125" style="2" customWidth="1"/>
    <col min="1038" max="1280" width="9.140625" style="2"/>
    <col min="1281" max="1282" width="10.140625" style="2" bestFit="1" customWidth="1"/>
    <col min="1283" max="1283" width="3.5703125" style="2" customWidth="1"/>
    <col min="1284" max="1284" width="18.85546875" style="2" customWidth="1"/>
    <col min="1285" max="1285" width="16.7109375" style="2" customWidth="1"/>
    <col min="1286" max="1286" width="10.140625" style="2" customWidth="1"/>
    <col min="1287" max="1287" width="13.140625" style="2" customWidth="1"/>
    <col min="1288" max="1288" width="9.42578125" style="2" customWidth="1"/>
    <col min="1289" max="1289" width="11.140625" style="2" customWidth="1"/>
    <col min="1290" max="1290" width="12" style="2" customWidth="1"/>
    <col min="1291" max="1291" width="13.85546875" style="2" customWidth="1"/>
    <col min="1292" max="1292" width="21.140625" style="2" customWidth="1"/>
    <col min="1293" max="1293" width="15.42578125" style="2" customWidth="1"/>
    <col min="1294" max="1536" width="9.140625" style="2"/>
    <col min="1537" max="1538" width="10.140625" style="2" bestFit="1" customWidth="1"/>
    <col min="1539" max="1539" width="3.5703125" style="2" customWidth="1"/>
    <col min="1540" max="1540" width="18.85546875" style="2" customWidth="1"/>
    <col min="1541" max="1541" width="16.7109375" style="2" customWidth="1"/>
    <col min="1542" max="1542" width="10.140625" style="2" customWidth="1"/>
    <col min="1543" max="1543" width="13.140625" style="2" customWidth="1"/>
    <col min="1544" max="1544" width="9.42578125" style="2" customWidth="1"/>
    <col min="1545" max="1545" width="11.140625" style="2" customWidth="1"/>
    <col min="1546" max="1546" width="12" style="2" customWidth="1"/>
    <col min="1547" max="1547" width="13.85546875" style="2" customWidth="1"/>
    <col min="1548" max="1548" width="21.140625" style="2" customWidth="1"/>
    <col min="1549" max="1549" width="15.42578125" style="2" customWidth="1"/>
    <col min="1550" max="1792" width="9.140625" style="2"/>
    <col min="1793" max="1794" width="10.140625" style="2" bestFit="1" customWidth="1"/>
    <col min="1795" max="1795" width="3.5703125" style="2" customWidth="1"/>
    <col min="1796" max="1796" width="18.85546875" style="2" customWidth="1"/>
    <col min="1797" max="1797" width="16.7109375" style="2" customWidth="1"/>
    <col min="1798" max="1798" width="10.140625" style="2" customWidth="1"/>
    <col min="1799" max="1799" width="13.140625" style="2" customWidth="1"/>
    <col min="1800" max="1800" width="9.42578125" style="2" customWidth="1"/>
    <col min="1801" max="1801" width="11.140625" style="2" customWidth="1"/>
    <col min="1802" max="1802" width="12" style="2" customWidth="1"/>
    <col min="1803" max="1803" width="13.85546875" style="2" customWidth="1"/>
    <col min="1804" max="1804" width="21.140625" style="2" customWidth="1"/>
    <col min="1805" max="1805" width="15.42578125" style="2" customWidth="1"/>
    <col min="1806" max="2048" width="9.140625" style="2"/>
    <col min="2049" max="2050" width="10.140625" style="2" bestFit="1" customWidth="1"/>
    <col min="2051" max="2051" width="3.5703125" style="2" customWidth="1"/>
    <col min="2052" max="2052" width="18.85546875" style="2" customWidth="1"/>
    <col min="2053" max="2053" width="16.7109375" style="2" customWidth="1"/>
    <col min="2054" max="2054" width="10.140625" style="2" customWidth="1"/>
    <col min="2055" max="2055" width="13.140625" style="2" customWidth="1"/>
    <col min="2056" max="2056" width="9.42578125" style="2" customWidth="1"/>
    <col min="2057" max="2057" width="11.140625" style="2" customWidth="1"/>
    <col min="2058" max="2058" width="12" style="2" customWidth="1"/>
    <col min="2059" max="2059" width="13.85546875" style="2" customWidth="1"/>
    <col min="2060" max="2060" width="21.140625" style="2" customWidth="1"/>
    <col min="2061" max="2061" width="15.42578125" style="2" customWidth="1"/>
    <col min="2062" max="2304" width="9.140625" style="2"/>
    <col min="2305" max="2306" width="10.140625" style="2" bestFit="1" customWidth="1"/>
    <col min="2307" max="2307" width="3.5703125" style="2" customWidth="1"/>
    <col min="2308" max="2308" width="18.85546875" style="2" customWidth="1"/>
    <col min="2309" max="2309" width="16.7109375" style="2" customWidth="1"/>
    <col min="2310" max="2310" width="10.140625" style="2" customWidth="1"/>
    <col min="2311" max="2311" width="13.140625" style="2" customWidth="1"/>
    <col min="2312" max="2312" width="9.42578125" style="2" customWidth="1"/>
    <col min="2313" max="2313" width="11.140625" style="2" customWidth="1"/>
    <col min="2314" max="2314" width="12" style="2" customWidth="1"/>
    <col min="2315" max="2315" width="13.85546875" style="2" customWidth="1"/>
    <col min="2316" max="2316" width="21.140625" style="2" customWidth="1"/>
    <col min="2317" max="2317" width="15.42578125" style="2" customWidth="1"/>
    <col min="2318" max="2560" width="9.140625" style="2"/>
    <col min="2561" max="2562" width="10.140625" style="2" bestFit="1" customWidth="1"/>
    <col min="2563" max="2563" width="3.5703125" style="2" customWidth="1"/>
    <col min="2564" max="2564" width="18.85546875" style="2" customWidth="1"/>
    <col min="2565" max="2565" width="16.7109375" style="2" customWidth="1"/>
    <col min="2566" max="2566" width="10.140625" style="2" customWidth="1"/>
    <col min="2567" max="2567" width="13.140625" style="2" customWidth="1"/>
    <col min="2568" max="2568" width="9.42578125" style="2" customWidth="1"/>
    <col min="2569" max="2569" width="11.140625" style="2" customWidth="1"/>
    <col min="2570" max="2570" width="12" style="2" customWidth="1"/>
    <col min="2571" max="2571" width="13.85546875" style="2" customWidth="1"/>
    <col min="2572" max="2572" width="21.140625" style="2" customWidth="1"/>
    <col min="2573" max="2573" width="15.42578125" style="2" customWidth="1"/>
    <col min="2574" max="2816" width="9.140625" style="2"/>
    <col min="2817" max="2818" width="10.140625" style="2" bestFit="1" customWidth="1"/>
    <col min="2819" max="2819" width="3.5703125" style="2" customWidth="1"/>
    <col min="2820" max="2820" width="18.85546875" style="2" customWidth="1"/>
    <col min="2821" max="2821" width="16.7109375" style="2" customWidth="1"/>
    <col min="2822" max="2822" width="10.140625" style="2" customWidth="1"/>
    <col min="2823" max="2823" width="13.140625" style="2" customWidth="1"/>
    <col min="2824" max="2824" width="9.42578125" style="2" customWidth="1"/>
    <col min="2825" max="2825" width="11.140625" style="2" customWidth="1"/>
    <col min="2826" max="2826" width="12" style="2" customWidth="1"/>
    <col min="2827" max="2827" width="13.85546875" style="2" customWidth="1"/>
    <col min="2828" max="2828" width="21.140625" style="2" customWidth="1"/>
    <col min="2829" max="2829" width="15.42578125" style="2" customWidth="1"/>
    <col min="2830" max="3072" width="9.140625" style="2"/>
    <col min="3073" max="3074" width="10.140625" style="2" bestFit="1" customWidth="1"/>
    <col min="3075" max="3075" width="3.5703125" style="2" customWidth="1"/>
    <col min="3076" max="3076" width="18.85546875" style="2" customWidth="1"/>
    <col min="3077" max="3077" width="16.7109375" style="2" customWidth="1"/>
    <col min="3078" max="3078" width="10.140625" style="2" customWidth="1"/>
    <col min="3079" max="3079" width="13.140625" style="2" customWidth="1"/>
    <col min="3080" max="3080" width="9.42578125" style="2" customWidth="1"/>
    <col min="3081" max="3081" width="11.140625" style="2" customWidth="1"/>
    <col min="3082" max="3082" width="12" style="2" customWidth="1"/>
    <col min="3083" max="3083" width="13.85546875" style="2" customWidth="1"/>
    <col min="3084" max="3084" width="21.140625" style="2" customWidth="1"/>
    <col min="3085" max="3085" width="15.42578125" style="2" customWidth="1"/>
    <col min="3086" max="3328" width="9.140625" style="2"/>
    <col min="3329" max="3330" width="10.140625" style="2" bestFit="1" customWidth="1"/>
    <col min="3331" max="3331" width="3.5703125" style="2" customWidth="1"/>
    <col min="3332" max="3332" width="18.85546875" style="2" customWidth="1"/>
    <col min="3333" max="3333" width="16.7109375" style="2" customWidth="1"/>
    <col min="3334" max="3334" width="10.140625" style="2" customWidth="1"/>
    <col min="3335" max="3335" width="13.140625" style="2" customWidth="1"/>
    <col min="3336" max="3336" width="9.42578125" style="2" customWidth="1"/>
    <col min="3337" max="3337" width="11.140625" style="2" customWidth="1"/>
    <col min="3338" max="3338" width="12" style="2" customWidth="1"/>
    <col min="3339" max="3339" width="13.85546875" style="2" customWidth="1"/>
    <col min="3340" max="3340" width="21.140625" style="2" customWidth="1"/>
    <col min="3341" max="3341" width="15.42578125" style="2" customWidth="1"/>
    <col min="3342" max="3584" width="9.140625" style="2"/>
    <col min="3585" max="3586" width="10.140625" style="2" bestFit="1" customWidth="1"/>
    <col min="3587" max="3587" width="3.5703125" style="2" customWidth="1"/>
    <col min="3588" max="3588" width="18.85546875" style="2" customWidth="1"/>
    <col min="3589" max="3589" width="16.7109375" style="2" customWidth="1"/>
    <col min="3590" max="3590" width="10.140625" style="2" customWidth="1"/>
    <col min="3591" max="3591" width="13.140625" style="2" customWidth="1"/>
    <col min="3592" max="3592" width="9.42578125" style="2" customWidth="1"/>
    <col min="3593" max="3593" width="11.140625" style="2" customWidth="1"/>
    <col min="3594" max="3594" width="12" style="2" customWidth="1"/>
    <col min="3595" max="3595" width="13.85546875" style="2" customWidth="1"/>
    <col min="3596" max="3596" width="21.140625" style="2" customWidth="1"/>
    <col min="3597" max="3597" width="15.42578125" style="2" customWidth="1"/>
    <col min="3598" max="3840" width="9.140625" style="2"/>
    <col min="3841" max="3842" width="10.140625" style="2" bestFit="1" customWidth="1"/>
    <col min="3843" max="3843" width="3.5703125" style="2" customWidth="1"/>
    <col min="3844" max="3844" width="18.85546875" style="2" customWidth="1"/>
    <col min="3845" max="3845" width="16.7109375" style="2" customWidth="1"/>
    <col min="3846" max="3846" width="10.140625" style="2" customWidth="1"/>
    <col min="3847" max="3847" width="13.140625" style="2" customWidth="1"/>
    <col min="3848" max="3848" width="9.42578125" style="2" customWidth="1"/>
    <col min="3849" max="3849" width="11.140625" style="2" customWidth="1"/>
    <col min="3850" max="3850" width="12" style="2" customWidth="1"/>
    <col min="3851" max="3851" width="13.85546875" style="2" customWidth="1"/>
    <col min="3852" max="3852" width="21.140625" style="2" customWidth="1"/>
    <col min="3853" max="3853" width="15.42578125" style="2" customWidth="1"/>
    <col min="3854" max="4096" width="9.140625" style="2"/>
    <col min="4097" max="4098" width="10.140625" style="2" bestFit="1" customWidth="1"/>
    <col min="4099" max="4099" width="3.5703125" style="2" customWidth="1"/>
    <col min="4100" max="4100" width="18.85546875" style="2" customWidth="1"/>
    <col min="4101" max="4101" width="16.7109375" style="2" customWidth="1"/>
    <col min="4102" max="4102" width="10.140625" style="2" customWidth="1"/>
    <col min="4103" max="4103" width="13.140625" style="2" customWidth="1"/>
    <col min="4104" max="4104" width="9.42578125" style="2" customWidth="1"/>
    <col min="4105" max="4105" width="11.140625" style="2" customWidth="1"/>
    <col min="4106" max="4106" width="12" style="2" customWidth="1"/>
    <col min="4107" max="4107" width="13.85546875" style="2" customWidth="1"/>
    <col min="4108" max="4108" width="21.140625" style="2" customWidth="1"/>
    <col min="4109" max="4109" width="15.42578125" style="2" customWidth="1"/>
    <col min="4110" max="4352" width="9.140625" style="2"/>
    <col min="4353" max="4354" width="10.140625" style="2" bestFit="1" customWidth="1"/>
    <col min="4355" max="4355" width="3.5703125" style="2" customWidth="1"/>
    <col min="4356" max="4356" width="18.85546875" style="2" customWidth="1"/>
    <col min="4357" max="4357" width="16.7109375" style="2" customWidth="1"/>
    <col min="4358" max="4358" width="10.140625" style="2" customWidth="1"/>
    <col min="4359" max="4359" width="13.140625" style="2" customWidth="1"/>
    <col min="4360" max="4360" width="9.42578125" style="2" customWidth="1"/>
    <col min="4361" max="4361" width="11.140625" style="2" customWidth="1"/>
    <col min="4362" max="4362" width="12" style="2" customWidth="1"/>
    <col min="4363" max="4363" width="13.85546875" style="2" customWidth="1"/>
    <col min="4364" max="4364" width="21.140625" style="2" customWidth="1"/>
    <col min="4365" max="4365" width="15.42578125" style="2" customWidth="1"/>
    <col min="4366" max="4608" width="9.140625" style="2"/>
    <col min="4609" max="4610" width="10.140625" style="2" bestFit="1" customWidth="1"/>
    <col min="4611" max="4611" width="3.5703125" style="2" customWidth="1"/>
    <col min="4612" max="4612" width="18.85546875" style="2" customWidth="1"/>
    <col min="4613" max="4613" width="16.7109375" style="2" customWidth="1"/>
    <col min="4614" max="4614" width="10.140625" style="2" customWidth="1"/>
    <col min="4615" max="4615" width="13.140625" style="2" customWidth="1"/>
    <col min="4616" max="4616" width="9.42578125" style="2" customWidth="1"/>
    <col min="4617" max="4617" width="11.140625" style="2" customWidth="1"/>
    <col min="4618" max="4618" width="12" style="2" customWidth="1"/>
    <col min="4619" max="4619" width="13.85546875" style="2" customWidth="1"/>
    <col min="4620" max="4620" width="21.140625" style="2" customWidth="1"/>
    <col min="4621" max="4621" width="15.42578125" style="2" customWidth="1"/>
    <col min="4622" max="4864" width="9.140625" style="2"/>
    <col min="4865" max="4866" width="10.140625" style="2" bestFit="1" customWidth="1"/>
    <col min="4867" max="4867" width="3.5703125" style="2" customWidth="1"/>
    <col min="4868" max="4868" width="18.85546875" style="2" customWidth="1"/>
    <col min="4869" max="4869" width="16.7109375" style="2" customWidth="1"/>
    <col min="4870" max="4870" width="10.140625" style="2" customWidth="1"/>
    <col min="4871" max="4871" width="13.140625" style="2" customWidth="1"/>
    <col min="4872" max="4872" width="9.42578125" style="2" customWidth="1"/>
    <col min="4873" max="4873" width="11.140625" style="2" customWidth="1"/>
    <col min="4874" max="4874" width="12" style="2" customWidth="1"/>
    <col min="4875" max="4875" width="13.85546875" style="2" customWidth="1"/>
    <col min="4876" max="4876" width="21.140625" style="2" customWidth="1"/>
    <col min="4877" max="4877" width="15.42578125" style="2" customWidth="1"/>
    <col min="4878" max="5120" width="9.140625" style="2"/>
    <col min="5121" max="5122" width="10.140625" style="2" bestFit="1" customWidth="1"/>
    <col min="5123" max="5123" width="3.5703125" style="2" customWidth="1"/>
    <col min="5124" max="5124" width="18.85546875" style="2" customWidth="1"/>
    <col min="5125" max="5125" width="16.7109375" style="2" customWidth="1"/>
    <col min="5126" max="5126" width="10.140625" style="2" customWidth="1"/>
    <col min="5127" max="5127" width="13.140625" style="2" customWidth="1"/>
    <col min="5128" max="5128" width="9.42578125" style="2" customWidth="1"/>
    <col min="5129" max="5129" width="11.140625" style="2" customWidth="1"/>
    <col min="5130" max="5130" width="12" style="2" customWidth="1"/>
    <col min="5131" max="5131" width="13.85546875" style="2" customWidth="1"/>
    <col min="5132" max="5132" width="21.140625" style="2" customWidth="1"/>
    <col min="5133" max="5133" width="15.42578125" style="2" customWidth="1"/>
    <col min="5134" max="5376" width="9.140625" style="2"/>
    <col min="5377" max="5378" width="10.140625" style="2" bestFit="1" customWidth="1"/>
    <col min="5379" max="5379" width="3.5703125" style="2" customWidth="1"/>
    <col min="5380" max="5380" width="18.85546875" style="2" customWidth="1"/>
    <col min="5381" max="5381" width="16.7109375" style="2" customWidth="1"/>
    <col min="5382" max="5382" width="10.140625" style="2" customWidth="1"/>
    <col min="5383" max="5383" width="13.140625" style="2" customWidth="1"/>
    <col min="5384" max="5384" width="9.42578125" style="2" customWidth="1"/>
    <col min="5385" max="5385" width="11.140625" style="2" customWidth="1"/>
    <col min="5386" max="5386" width="12" style="2" customWidth="1"/>
    <col min="5387" max="5387" width="13.85546875" style="2" customWidth="1"/>
    <col min="5388" max="5388" width="21.140625" style="2" customWidth="1"/>
    <col min="5389" max="5389" width="15.42578125" style="2" customWidth="1"/>
    <col min="5390" max="5632" width="9.140625" style="2"/>
    <col min="5633" max="5634" width="10.140625" style="2" bestFit="1" customWidth="1"/>
    <col min="5635" max="5635" width="3.5703125" style="2" customWidth="1"/>
    <col min="5636" max="5636" width="18.85546875" style="2" customWidth="1"/>
    <col min="5637" max="5637" width="16.7109375" style="2" customWidth="1"/>
    <col min="5638" max="5638" width="10.140625" style="2" customWidth="1"/>
    <col min="5639" max="5639" width="13.140625" style="2" customWidth="1"/>
    <col min="5640" max="5640" width="9.42578125" style="2" customWidth="1"/>
    <col min="5641" max="5641" width="11.140625" style="2" customWidth="1"/>
    <col min="5642" max="5642" width="12" style="2" customWidth="1"/>
    <col min="5643" max="5643" width="13.85546875" style="2" customWidth="1"/>
    <col min="5644" max="5644" width="21.140625" style="2" customWidth="1"/>
    <col min="5645" max="5645" width="15.42578125" style="2" customWidth="1"/>
    <col min="5646" max="5888" width="9.140625" style="2"/>
    <col min="5889" max="5890" width="10.140625" style="2" bestFit="1" customWidth="1"/>
    <col min="5891" max="5891" width="3.5703125" style="2" customWidth="1"/>
    <col min="5892" max="5892" width="18.85546875" style="2" customWidth="1"/>
    <col min="5893" max="5893" width="16.7109375" style="2" customWidth="1"/>
    <col min="5894" max="5894" width="10.140625" style="2" customWidth="1"/>
    <col min="5895" max="5895" width="13.140625" style="2" customWidth="1"/>
    <col min="5896" max="5896" width="9.42578125" style="2" customWidth="1"/>
    <col min="5897" max="5897" width="11.140625" style="2" customWidth="1"/>
    <col min="5898" max="5898" width="12" style="2" customWidth="1"/>
    <col min="5899" max="5899" width="13.85546875" style="2" customWidth="1"/>
    <col min="5900" max="5900" width="21.140625" style="2" customWidth="1"/>
    <col min="5901" max="5901" width="15.42578125" style="2" customWidth="1"/>
    <col min="5902" max="6144" width="9.140625" style="2"/>
    <col min="6145" max="6146" width="10.140625" style="2" bestFit="1" customWidth="1"/>
    <col min="6147" max="6147" width="3.5703125" style="2" customWidth="1"/>
    <col min="6148" max="6148" width="18.85546875" style="2" customWidth="1"/>
    <col min="6149" max="6149" width="16.7109375" style="2" customWidth="1"/>
    <col min="6150" max="6150" width="10.140625" style="2" customWidth="1"/>
    <col min="6151" max="6151" width="13.140625" style="2" customWidth="1"/>
    <col min="6152" max="6152" width="9.42578125" style="2" customWidth="1"/>
    <col min="6153" max="6153" width="11.140625" style="2" customWidth="1"/>
    <col min="6154" max="6154" width="12" style="2" customWidth="1"/>
    <col min="6155" max="6155" width="13.85546875" style="2" customWidth="1"/>
    <col min="6156" max="6156" width="21.140625" style="2" customWidth="1"/>
    <col min="6157" max="6157" width="15.42578125" style="2" customWidth="1"/>
    <col min="6158" max="6400" width="9.140625" style="2"/>
    <col min="6401" max="6402" width="10.140625" style="2" bestFit="1" customWidth="1"/>
    <col min="6403" max="6403" width="3.5703125" style="2" customWidth="1"/>
    <col min="6404" max="6404" width="18.85546875" style="2" customWidth="1"/>
    <col min="6405" max="6405" width="16.7109375" style="2" customWidth="1"/>
    <col min="6406" max="6406" width="10.140625" style="2" customWidth="1"/>
    <col min="6407" max="6407" width="13.140625" style="2" customWidth="1"/>
    <col min="6408" max="6408" width="9.42578125" style="2" customWidth="1"/>
    <col min="6409" max="6409" width="11.140625" style="2" customWidth="1"/>
    <col min="6410" max="6410" width="12" style="2" customWidth="1"/>
    <col min="6411" max="6411" width="13.85546875" style="2" customWidth="1"/>
    <col min="6412" max="6412" width="21.140625" style="2" customWidth="1"/>
    <col min="6413" max="6413" width="15.42578125" style="2" customWidth="1"/>
    <col min="6414" max="6656" width="9.140625" style="2"/>
    <col min="6657" max="6658" width="10.140625" style="2" bestFit="1" customWidth="1"/>
    <col min="6659" max="6659" width="3.5703125" style="2" customWidth="1"/>
    <col min="6660" max="6660" width="18.85546875" style="2" customWidth="1"/>
    <col min="6661" max="6661" width="16.7109375" style="2" customWidth="1"/>
    <col min="6662" max="6662" width="10.140625" style="2" customWidth="1"/>
    <col min="6663" max="6663" width="13.140625" style="2" customWidth="1"/>
    <col min="6664" max="6664" width="9.42578125" style="2" customWidth="1"/>
    <col min="6665" max="6665" width="11.140625" style="2" customWidth="1"/>
    <col min="6666" max="6666" width="12" style="2" customWidth="1"/>
    <col min="6667" max="6667" width="13.85546875" style="2" customWidth="1"/>
    <col min="6668" max="6668" width="21.140625" style="2" customWidth="1"/>
    <col min="6669" max="6669" width="15.42578125" style="2" customWidth="1"/>
    <col min="6670" max="6912" width="9.140625" style="2"/>
    <col min="6913" max="6914" width="10.140625" style="2" bestFit="1" customWidth="1"/>
    <col min="6915" max="6915" width="3.5703125" style="2" customWidth="1"/>
    <col min="6916" max="6916" width="18.85546875" style="2" customWidth="1"/>
    <col min="6917" max="6917" width="16.7109375" style="2" customWidth="1"/>
    <col min="6918" max="6918" width="10.140625" style="2" customWidth="1"/>
    <col min="6919" max="6919" width="13.140625" style="2" customWidth="1"/>
    <col min="6920" max="6920" width="9.42578125" style="2" customWidth="1"/>
    <col min="6921" max="6921" width="11.140625" style="2" customWidth="1"/>
    <col min="6922" max="6922" width="12" style="2" customWidth="1"/>
    <col min="6923" max="6923" width="13.85546875" style="2" customWidth="1"/>
    <col min="6924" max="6924" width="21.140625" style="2" customWidth="1"/>
    <col min="6925" max="6925" width="15.42578125" style="2" customWidth="1"/>
    <col min="6926" max="7168" width="9.140625" style="2"/>
    <col min="7169" max="7170" width="10.140625" style="2" bestFit="1" customWidth="1"/>
    <col min="7171" max="7171" width="3.5703125" style="2" customWidth="1"/>
    <col min="7172" max="7172" width="18.85546875" style="2" customWidth="1"/>
    <col min="7173" max="7173" width="16.7109375" style="2" customWidth="1"/>
    <col min="7174" max="7174" width="10.140625" style="2" customWidth="1"/>
    <col min="7175" max="7175" width="13.140625" style="2" customWidth="1"/>
    <col min="7176" max="7176" width="9.42578125" style="2" customWidth="1"/>
    <col min="7177" max="7177" width="11.140625" style="2" customWidth="1"/>
    <col min="7178" max="7178" width="12" style="2" customWidth="1"/>
    <col min="7179" max="7179" width="13.85546875" style="2" customWidth="1"/>
    <col min="7180" max="7180" width="21.140625" style="2" customWidth="1"/>
    <col min="7181" max="7181" width="15.42578125" style="2" customWidth="1"/>
    <col min="7182" max="7424" width="9.140625" style="2"/>
    <col min="7425" max="7426" width="10.140625" style="2" bestFit="1" customWidth="1"/>
    <col min="7427" max="7427" width="3.5703125" style="2" customWidth="1"/>
    <col min="7428" max="7428" width="18.85546875" style="2" customWidth="1"/>
    <col min="7429" max="7429" width="16.7109375" style="2" customWidth="1"/>
    <col min="7430" max="7430" width="10.140625" style="2" customWidth="1"/>
    <col min="7431" max="7431" width="13.140625" style="2" customWidth="1"/>
    <col min="7432" max="7432" width="9.42578125" style="2" customWidth="1"/>
    <col min="7433" max="7433" width="11.140625" style="2" customWidth="1"/>
    <col min="7434" max="7434" width="12" style="2" customWidth="1"/>
    <col min="7435" max="7435" width="13.85546875" style="2" customWidth="1"/>
    <col min="7436" max="7436" width="21.140625" style="2" customWidth="1"/>
    <col min="7437" max="7437" width="15.42578125" style="2" customWidth="1"/>
    <col min="7438" max="7680" width="9.140625" style="2"/>
    <col min="7681" max="7682" width="10.140625" style="2" bestFit="1" customWidth="1"/>
    <col min="7683" max="7683" width="3.5703125" style="2" customWidth="1"/>
    <col min="7684" max="7684" width="18.85546875" style="2" customWidth="1"/>
    <col min="7685" max="7685" width="16.7109375" style="2" customWidth="1"/>
    <col min="7686" max="7686" width="10.140625" style="2" customWidth="1"/>
    <col min="7687" max="7687" width="13.140625" style="2" customWidth="1"/>
    <col min="7688" max="7688" width="9.42578125" style="2" customWidth="1"/>
    <col min="7689" max="7689" width="11.140625" style="2" customWidth="1"/>
    <col min="7690" max="7690" width="12" style="2" customWidth="1"/>
    <col min="7691" max="7691" width="13.85546875" style="2" customWidth="1"/>
    <col min="7692" max="7692" width="21.140625" style="2" customWidth="1"/>
    <col min="7693" max="7693" width="15.42578125" style="2" customWidth="1"/>
    <col min="7694" max="7936" width="9.140625" style="2"/>
    <col min="7937" max="7938" width="10.140625" style="2" bestFit="1" customWidth="1"/>
    <col min="7939" max="7939" width="3.5703125" style="2" customWidth="1"/>
    <col min="7940" max="7940" width="18.85546875" style="2" customWidth="1"/>
    <col min="7941" max="7941" width="16.7109375" style="2" customWidth="1"/>
    <col min="7942" max="7942" width="10.140625" style="2" customWidth="1"/>
    <col min="7943" max="7943" width="13.140625" style="2" customWidth="1"/>
    <col min="7944" max="7944" width="9.42578125" style="2" customWidth="1"/>
    <col min="7945" max="7945" width="11.140625" style="2" customWidth="1"/>
    <col min="7946" max="7946" width="12" style="2" customWidth="1"/>
    <col min="7947" max="7947" width="13.85546875" style="2" customWidth="1"/>
    <col min="7948" max="7948" width="21.140625" style="2" customWidth="1"/>
    <col min="7949" max="7949" width="15.42578125" style="2" customWidth="1"/>
    <col min="7950" max="8192" width="9.140625" style="2"/>
    <col min="8193" max="8194" width="10.140625" style="2" bestFit="1" customWidth="1"/>
    <col min="8195" max="8195" width="3.5703125" style="2" customWidth="1"/>
    <col min="8196" max="8196" width="18.85546875" style="2" customWidth="1"/>
    <col min="8197" max="8197" width="16.7109375" style="2" customWidth="1"/>
    <col min="8198" max="8198" width="10.140625" style="2" customWidth="1"/>
    <col min="8199" max="8199" width="13.140625" style="2" customWidth="1"/>
    <col min="8200" max="8200" width="9.42578125" style="2" customWidth="1"/>
    <col min="8201" max="8201" width="11.140625" style="2" customWidth="1"/>
    <col min="8202" max="8202" width="12" style="2" customWidth="1"/>
    <col min="8203" max="8203" width="13.85546875" style="2" customWidth="1"/>
    <col min="8204" max="8204" width="21.140625" style="2" customWidth="1"/>
    <col min="8205" max="8205" width="15.42578125" style="2" customWidth="1"/>
    <col min="8206" max="8448" width="9.140625" style="2"/>
    <col min="8449" max="8450" width="10.140625" style="2" bestFit="1" customWidth="1"/>
    <col min="8451" max="8451" width="3.5703125" style="2" customWidth="1"/>
    <col min="8452" max="8452" width="18.85546875" style="2" customWidth="1"/>
    <col min="8453" max="8453" width="16.7109375" style="2" customWidth="1"/>
    <col min="8454" max="8454" width="10.140625" style="2" customWidth="1"/>
    <col min="8455" max="8455" width="13.140625" style="2" customWidth="1"/>
    <col min="8456" max="8456" width="9.42578125" style="2" customWidth="1"/>
    <col min="8457" max="8457" width="11.140625" style="2" customWidth="1"/>
    <col min="8458" max="8458" width="12" style="2" customWidth="1"/>
    <col min="8459" max="8459" width="13.85546875" style="2" customWidth="1"/>
    <col min="8460" max="8460" width="21.140625" style="2" customWidth="1"/>
    <col min="8461" max="8461" width="15.42578125" style="2" customWidth="1"/>
    <col min="8462" max="8704" width="9.140625" style="2"/>
    <col min="8705" max="8706" width="10.140625" style="2" bestFit="1" customWidth="1"/>
    <col min="8707" max="8707" width="3.5703125" style="2" customWidth="1"/>
    <col min="8708" max="8708" width="18.85546875" style="2" customWidth="1"/>
    <col min="8709" max="8709" width="16.7109375" style="2" customWidth="1"/>
    <col min="8710" max="8710" width="10.140625" style="2" customWidth="1"/>
    <col min="8711" max="8711" width="13.140625" style="2" customWidth="1"/>
    <col min="8712" max="8712" width="9.42578125" style="2" customWidth="1"/>
    <col min="8713" max="8713" width="11.140625" style="2" customWidth="1"/>
    <col min="8714" max="8714" width="12" style="2" customWidth="1"/>
    <col min="8715" max="8715" width="13.85546875" style="2" customWidth="1"/>
    <col min="8716" max="8716" width="21.140625" style="2" customWidth="1"/>
    <col min="8717" max="8717" width="15.42578125" style="2" customWidth="1"/>
    <col min="8718" max="8960" width="9.140625" style="2"/>
    <col min="8961" max="8962" width="10.140625" style="2" bestFit="1" customWidth="1"/>
    <col min="8963" max="8963" width="3.5703125" style="2" customWidth="1"/>
    <col min="8964" max="8964" width="18.85546875" style="2" customWidth="1"/>
    <col min="8965" max="8965" width="16.7109375" style="2" customWidth="1"/>
    <col min="8966" max="8966" width="10.140625" style="2" customWidth="1"/>
    <col min="8967" max="8967" width="13.140625" style="2" customWidth="1"/>
    <col min="8968" max="8968" width="9.42578125" style="2" customWidth="1"/>
    <col min="8969" max="8969" width="11.140625" style="2" customWidth="1"/>
    <col min="8970" max="8970" width="12" style="2" customWidth="1"/>
    <col min="8971" max="8971" width="13.85546875" style="2" customWidth="1"/>
    <col min="8972" max="8972" width="21.140625" style="2" customWidth="1"/>
    <col min="8973" max="8973" width="15.42578125" style="2" customWidth="1"/>
    <col min="8974" max="9216" width="9.140625" style="2"/>
    <col min="9217" max="9218" width="10.140625" style="2" bestFit="1" customWidth="1"/>
    <col min="9219" max="9219" width="3.5703125" style="2" customWidth="1"/>
    <col min="9220" max="9220" width="18.85546875" style="2" customWidth="1"/>
    <col min="9221" max="9221" width="16.7109375" style="2" customWidth="1"/>
    <col min="9222" max="9222" width="10.140625" style="2" customWidth="1"/>
    <col min="9223" max="9223" width="13.140625" style="2" customWidth="1"/>
    <col min="9224" max="9224" width="9.42578125" style="2" customWidth="1"/>
    <col min="9225" max="9225" width="11.140625" style="2" customWidth="1"/>
    <col min="9226" max="9226" width="12" style="2" customWidth="1"/>
    <col min="9227" max="9227" width="13.85546875" style="2" customWidth="1"/>
    <col min="9228" max="9228" width="21.140625" style="2" customWidth="1"/>
    <col min="9229" max="9229" width="15.42578125" style="2" customWidth="1"/>
    <col min="9230" max="9472" width="9.140625" style="2"/>
    <col min="9473" max="9474" width="10.140625" style="2" bestFit="1" customWidth="1"/>
    <col min="9475" max="9475" width="3.5703125" style="2" customWidth="1"/>
    <col min="9476" max="9476" width="18.85546875" style="2" customWidth="1"/>
    <col min="9477" max="9477" width="16.7109375" style="2" customWidth="1"/>
    <col min="9478" max="9478" width="10.140625" style="2" customWidth="1"/>
    <col min="9479" max="9479" width="13.140625" style="2" customWidth="1"/>
    <col min="9480" max="9480" width="9.42578125" style="2" customWidth="1"/>
    <col min="9481" max="9481" width="11.140625" style="2" customWidth="1"/>
    <col min="9482" max="9482" width="12" style="2" customWidth="1"/>
    <col min="9483" max="9483" width="13.85546875" style="2" customWidth="1"/>
    <col min="9484" max="9484" width="21.140625" style="2" customWidth="1"/>
    <col min="9485" max="9485" width="15.42578125" style="2" customWidth="1"/>
    <col min="9486" max="9728" width="9.140625" style="2"/>
    <col min="9729" max="9730" width="10.140625" style="2" bestFit="1" customWidth="1"/>
    <col min="9731" max="9731" width="3.5703125" style="2" customWidth="1"/>
    <col min="9732" max="9732" width="18.85546875" style="2" customWidth="1"/>
    <col min="9733" max="9733" width="16.7109375" style="2" customWidth="1"/>
    <col min="9734" max="9734" width="10.140625" style="2" customWidth="1"/>
    <col min="9735" max="9735" width="13.140625" style="2" customWidth="1"/>
    <col min="9736" max="9736" width="9.42578125" style="2" customWidth="1"/>
    <col min="9737" max="9737" width="11.140625" style="2" customWidth="1"/>
    <col min="9738" max="9738" width="12" style="2" customWidth="1"/>
    <col min="9739" max="9739" width="13.85546875" style="2" customWidth="1"/>
    <col min="9740" max="9740" width="21.140625" style="2" customWidth="1"/>
    <col min="9741" max="9741" width="15.42578125" style="2" customWidth="1"/>
    <col min="9742" max="9984" width="9.140625" style="2"/>
    <col min="9985" max="9986" width="10.140625" style="2" bestFit="1" customWidth="1"/>
    <col min="9987" max="9987" width="3.5703125" style="2" customWidth="1"/>
    <col min="9988" max="9988" width="18.85546875" style="2" customWidth="1"/>
    <col min="9989" max="9989" width="16.7109375" style="2" customWidth="1"/>
    <col min="9990" max="9990" width="10.140625" style="2" customWidth="1"/>
    <col min="9991" max="9991" width="13.140625" style="2" customWidth="1"/>
    <col min="9992" max="9992" width="9.42578125" style="2" customWidth="1"/>
    <col min="9993" max="9993" width="11.140625" style="2" customWidth="1"/>
    <col min="9994" max="9994" width="12" style="2" customWidth="1"/>
    <col min="9995" max="9995" width="13.85546875" style="2" customWidth="1"/>
    <col min="9996" max="9996" width="21.140625" style="2" customWidth="1"/>
    <col min="9997" max="9997" width="15.42578125" style="2" customWidth="1"/>
    <col min="9998" max="10240" width="9.140625" style="2"/>
    <col min="10241" max="10242" width="10.140625" style="2" bestFit="1" customWidth="1"/>
    <col min="10243" max="10243" width="3.5703125" style="2" customWidth="1"/>
    <col min="10244" max="10244" width="18.85546875" style="2" customWidth="1"/>
    <col min="10245" max="10245" width="16.7109375" style="2" customWidth="1"/>
    <col min="10246" max="10246" width="10.140625" style="2" customWidth="1"/>
    <col min="10247" max="10247" width="13.140625" style="2" customWidth="1"/>
    <col min="10248" max="10248" width="9.42578125" style="2" customWidth="1"/>
    <col min="10249" max="10249" width="11.140625" style="2" customWidth="1"/>
    <col min="10250" max="10250" width="12" style="2" customWidth="1"/>
    <col min="10251" max="10251" width="13.85546875" style="2" customWidth="1"/>
    <col min="10252" max="10252" width="21.140625" style="2" customWidth="1"/>
    <col min="10253" max="10253" width="15.42578125" style="2" customWidth="1"/>
    <col min="10254" max="10496" width="9.140625" style="2"/>
    <col min="10497" max="10498" width="10.140625" style="2" bestFit="1" customWidth="1"/>
    <col min="10499" max="10499" width="3.5703125" style="2" customWidth="1"/>
    <col min="10500" max="10500" width="18.85546875" style="2" customWidth="1"/>
    <col min="10501" max="10501" width="16.7109375" style="2" customWidth="1"/>
    <col min="10502" max="10502" width="10.140625" style="2" customWidth="1"/>
    <col min="10503" max="10503" width="13.140625" style="2" customWidth="1"/>
    <col min="10504" max="10504" width="9.42578125" style="2" customWidth="1"/>
    <col min="10505" max="10505" width="11.140625" style="2" customWidth="1"/>
    <col min="10506" max="10506" width="12" style="2" customWidth="1"/>
    <col min="10507" max="10507" width="13.85546875" style="2" customWidth="1"/>
    <col min="10508" max="10508" width="21.140625" style="2" customWidth="1"/>
    <col min="10509" max="10509" width="15.42578125" style="2" customWidth="1"/>
    <col min="10510" max="10752" width="9.140625" style="2"/>
    <col min="10753" max="10754" width="10.140625" style="2" bestFit="1" customWidth="1"/>
    <col min="10755" max="10755" width="3.5703125" style="2" customWidth="1"/>
    <col min="10756" max="10756" width="18.85546875" style="2" customWidth="1"/>
    <col min="10757" max="10757" width="16.7109375" style="2" customWidth="1"/>
    <col min="10758" max="10758" width="10.140625" style="2" customWidth="1"/>
    <col min="10759" max="10759" width="13.140625" style="2" customWidth="1"/>
    <col min="10760" max="10760" width="9.42578125" style="2" customWidth="1"/>
    <col min="10761" max="10761" width="11.140625" style="2" customWidth="1"/>
    <col min="10762" max="10762" width="12" style="2" customWidth="1"/>
    <col min="10763" max="10763" width="13.85546875" style="2" customWidth="1"/>
    <col min="10764" max="10764" width="21.140625" style="2" customWidth="1"/>
    <col min="10765" max="10765" width="15.42578125" style="2" customWidth="1"/>
    <col min="10766" max="11008" width="9.140625" style="2"/>
    <col min="11009" max="11010" width="10.140625" style="2" bestFit="1" customWidth="1"/>
    <col min="11011" max="11011" width="3.5703125" style="2" customWidth="1"/>
    <col min="11012" max="11012" width="18.85546875" style="2" customWidth="1"/>
    <col min="11013" max="11013" width="16.7109375" style="2" customWidth="1"/>
    <col min="11014" max="11014" width="10.140625" style="2" customWidth="1"/>
    <col min="11015" max="11015" width="13.140625" style="2" customWidth="1"/>
    <col min="11016" max="11016" width="9.42578125" style="2" customWidth="1"/>
    <col min="11017" max="11017" width="11.140625" style="2" customWidth="1"/>
    <col min="11018" max="11018" width="12" style="2" customWidth="1"/>
    <col min="11019" max="11019" width="13.85546875" style="2" customWidth="1"/>
    <col min="11020" max="11020" width="21.140625" style="2" customWidth="1"/>
    <col min="11021" max="11021" width="15.42578125" style="2" customWidth="1"/>
    <col min="11022" max="11264" width="9.140625" style="2"/>
    <col min="11265" max="11266" width="10.140625" style="2" bestFit="1" customWidth="1"/>
    <col min="11267" max="11267" width="3.5703125" style="2" customWidth="1"/>
    <col min="11268" max="11268" width="18.85546875" style="2" customWidth="1"/>
    <col min="11269" max="11269" width="16.7109375" style="2" customWidth="1"/>
    <col min="11270" max="11270" width="10.140625" style="2" customWidth="1"/>
    <col min="11271" max="11271" width="13.140625" style="2" customWidth="1"/>
    <col min="11272" max="11272" width="9.42578125" style="2" customWidth="1"/>
    <col min="11273" max="11273" width="11.140625" style="2" customWidth="1"/>
    <col min="11274" max="11274" width="12" style="2" customWidth="1"/>
    <col min="11275" max="11275" width="13.85546875" style="2" customWidth="1"/>
    <col min="11276" max="11276" width="21.140625" style="2" customWidth="1"/>
    <col min="11277" max="11277" width="15.42578125" style="2" customWidth="1"/>
    <col min="11278" max="11520" width="9.140625" style="2"/>
    <col min="11521" max="11522" width="10.140625" style="2" bestFit="1" customWidth="1"/>
    <col min="11523" max="11523" width="3.5703125" style="2" customWidth="1"/>
    <col min="11524" max="11524" width="18.85546875" style="2" customWidth="1"/>
    <col min="11525" max="11525" width="16.7109375" style="2" customWidth="1"/>
    <col min="11526" max="11526" width="10.140625" style="2" customWidth="1"/>
    <col min="11527" max="11527" width="13.140625" style="2" customWidth="1"/>
    <col min="11528" max="11528" width="9.42578125" style="2" customWidth="1"/>
    <col min="11529" max="11529" width="11.140625" style="2" customWidth="1"/>
    <col min="11530" max="11530" width="12" style="2" customWidth="1"/>
    <col min="11531" max="11531" width="13.85546875" style="2" customWidth="1"/>
    <col min="11532" max="11532" width="21.140625" style="2" customWidth="1"/>
    <col min="11533" max="11533" width="15.42578125" style="2" customWidth="1"/>
    <col min="11534" max="11776" width="9.140625" style="2"/>
    <col min="11777" max="11778" width="10.140625" style="2" bestFit="1" customWidth="1"/>
    <col min="11779" max="11779" width="3.5703125" style="2" customWidth="1"/>
    <col min="11780" max="11780" width="18.85546875" style="2" customWidth="1"/>
    <col min="11781" max="11781" width="16.7109375" style="2" customWidth="1"/>
    <col min="11782" max="11782" width="10.140625" style="2" customWidth="1"/>
    <col min="11783" max="11783" width="13.140625" style="2" customWidth="1"/>
    <col min="11784" max="11784" width="9.42578125" style="2" customWidth="1"/>
    <col min="11785" max="11785" width="11.140625" style="2" customWidth="1"/>
    <col min="11786" max="11786" width="12" style="2" customWidth="1"/>
    <col min="11787" max="11787" width="13.85546875" style="2" customWidth="1"/>
    <col min="11788" max="11788" width="21.140625" style="2" customWidth="1"/>
    <col min="11789" max="11789" width="15.42578125" style="2" customWidth="1"/>
    <col min="11790" max="12032" width="9.140625" style="2"/>
    <col min="12033" max="12034" width="10.140625" style="2" bestFit="1" customWidth="1"/>
    <col min="12035" max="12035" width="3.5703125" style="2" customWidth="1"/>
    <col min="12036" max="12036" width="18.85546875" style="2" customWidth="1"/>
    <col min="12037" max="12037" width="16.7109375" style="2" customWidth="1"/>
    <col min="12038" max="12038" width="10.140625" style="2" customWidth="1"/>
    <col min="12039" max="12039" width="13.140625" style="2" customWidth="1"/>
    <col min="12040" max="12040" width="9.42578125" style="2" customWidth="1"/>
    <col min="12041" max="12041" width="11.140625" style="2" customWidth="1"/>
    <col min="12042" max="12042" width="12" style="2" customWidth="1"/>
    <col min="12043" max="12043" width="13.85546875" style="2" customWidth="1"/>
    <col min="12044" max="12044" width="21.140625" style="2" customWidth="1"/>
    <col min="12045" max="12045" width="15.42578125" style="2" customWidth="1"/>
    <col min="12046" max="12288" width="9.140625" style="2"/>
    <col min="12289" max="12290" width="10.140625" style="2" bestFit="1" customWidth="1"/>
    <col min="12291" max="12291" width="3.5703125" style="2" customWidth="1"/>
    <col min="12292" max="12292" width="18.85546875" style="2" customWidth="1"/>
    <col min="12293" max="12293" width="16.7109375" style="2" customWidth="1"/>
    <col min="12294" max="12294" width="10.140625" style="2" customWidth="1"/>
    <col min="12295" max="12295" width="13.140625" style="2" customWidth="1"/>
    <col min="12296" max="12296" width="9.42578125" style="2" customWidth="1"/>
    <col min="12297" max="12297" width="11.140625" style="2" customWidth="1"/>
    <col min="12298" max="12298" width="12" style="2" customWidth="1"/>
    <col min="12299" max="12299" width="13.85546875" style="2" customWidth="1"/>
    <col min="12300" max="12300" width="21.140625" style="2" customWidth="1"/>
    <col min="12301" max="12301" width="15.42578125" style="2" customWidth="1"/>
    <col min="12302" max="12544" width="9.140625" style="2"/>
    <col min="12545" max="12546" width="10.140625" style="2" bestFit="1" customWidth="1"/>
    <col min="12547" max="12547" width="3.5703125" style="2" customWidth="1"/>
    <col min="12548" max="12548" width="18.85546875" style="2" customWidth="1"/>
    <col min="12549" max="12549" width="16.7109375" style="2" customWidth="1"/>
    <col min="12550" max="12550" width="10.140625" style="2" customWidth="1"/>
    <col min="12551" max="12551" width="13.140625" style="2" customWidth="1"/>
    <col min="12552" max="12552" width="9.42578125" style="2" customWidth="1"/>
    <col min="12553" max="12553" width="11.140625" style="2" customWidth="1"/>
    <col min="12554" max="12554" width="12" style="2" customWidth="1"/>
    <col min="12555" max="12555" width="13.85546875" style="2" customWidth="1"/>
    <col min="12556" max="12556" width="21.140625" style="2" customWidth="1"/>
    <col min="12557" max="12557" width="15.42578125" style="2" customWidth="1"/>
    <col min="12558" max="12800" width="9.140625" style="2"/>
    <col min="12801" max="12802" width="10.140625" style="2" bestFit="1" customWidth="1"/>
    <col min="12803" max="12803" width="3.5703125" style="2" customWidth="1"/>
    <col min="12804" max="12804" width="18.85546875" style="2" customWidth="1"/>
    <col min="12805" max="12805" width="16.7109375" style="2" customWidth="1"/>
    <col min="12806" max="12806" width="10.140625" style="2" customWidth="1"/>
    <col min="12807" max="12807" width="13.140625" style="2" customWidth="1"/>
    <col min="12808" max="12808" width="9.42578125" style="2" customWidth="1"/>
    <col min="12809" max="12809" width="11.140625" style="2" customWidth="1"/>
    <col min="12810" max="12810" width="12" style="2" customWidth="1"/>
    <col min="12811" max="12811" width="13.85546875" style="2" customWidth="1"/>
    <col min="12812" max="12812" width="21.140625" style="2" customWidth="1"/>
    <col min="12813" max="12813" width="15.42578125" style="2" customWidth="1"/>
    <col min="12814" max="13056" width="9.140625" style="2"/>
    <col min="13057" max="13058" width="10.140625" style="2" bestFit="1" customWidth="1"/>
    <col min="13059" max="13059" width="3.5703125" style="2" customWidth="1"/>
    <col min="13060" max="13060" width="18.85546875" style="2" customWidth="1"/>
    <col min="13061" max="13061" width="16.7109375" style="2" customWidth="1"/>
    <col min="13062" max="13062" width="10.140625" style="2" customWidth="1"/>
    <col min="13063" max="13063" width="13.140625" style="2" customWidth="1"/>
    <col min="13064" max="13064" width="9.42578125" style="2" customWidth="1"/>
    <col min="13065" max="13065" width="11.140625" style="2" customWidth="1"/>
    <col min="13066" max="13066" width="12" style="2" customWidth="1"/>
    <col min="13067" max="13067" width="13.85546875" style="2" customWidth="1"/>
    <col min="13068" max="13068" width="21.140625" style="2" customWidth="1"/>
    <col min="13069" max="13069" width="15.42578125" style="2" customWidth="1"/>
    <col min="13070" max="13312" width="9.140625" style="2"/>
    <col min="13313" max="13314" width="10.140625" style="2" bestFit="1" customWidth="1"/>
    <col min="13315" max="13315" width="3.5703125" style="2" customWidth="1"/>
    <col min="13316" max="13316" width="18.85546875" style="2" customWidth="1"/>
    <col min="13317" max="13317" width="16.7109375" style="2" customWidth="1"/>
    <col min="13318" max="13318" width="10.140625" style="2" customWidth="1"/>
    <col min="13319" max="13319" width="13.140625" style="2" customWidth="1"/>
    <col min="13320" max="13320" width="9.42578125" style="2" customWidth="1"/>
    <col min="13321" max="13321" width="11.140625" style="2" customWidth="1"/>
    <col min="13322" max="13322" width="12" style="2" customWidth="1"/>
    <col min="13323" max="13323" width="13.85546875" style="2" customWidth="1"/>
    <col min="13324" max="13324" width="21.140625" style="2" customWidth="1"/>
    <col min="13325" max="13325" width="15.42578125" style="2" customWidth="1"/>
    <col min="13326" max="13568" width="9.140625" style="2"/>
    <col min="13569" max="13570" width="10.140625" style="2" bestFit="1" customWidth="1"/>
    <col min="13571" max="13571" width="3.5703125" style="2" customWidth="1"/>
    <col min="13572" max="13572" width="18.85546875" style="2" customWidth="1"/>
    <col min="13573" max="13573" width="16.7109375" style="2" customWidth="1"/>
    <col min="13574" max="13574" width="10.140625" style="2" customWidth="1"/>
    <col min="13575" max="13575" width="13.140625" style="2" customWidth="1"/>
    <col min="13576" max="13576" width="9.42578125" style="2" customWidth="1"/>
    <col min="13577" max="13577" width="11.140625" style="2" customWidth="1"/>
    <col min="13578" max="13578" width="12" style="2" customWidth="1"/>
    <col min="13579" max="13579" width="13.85546875" style="2" customWidth="1"/>
    <col min="13580" max="13580" width="21.140625" style="2" customWidth="1"/>
    <col min="13581" max="13581" width="15.42578125" style="2" customWidth="1"/>
    <col min="13582" max="13824" width="9.140625" style="2"/>
    <col min="13825" max="13826" width="10.140625" style="2" bestFit="1" customWidth="1"/>
    <col min="13827" max="13827" width="3.5703125" style="2" customWidth="1"/>
    <col min="13828" max="13828" width="18.85546875" style="2" customWidth="1"/>
    <col min="13829" max="13829" width="16.7109375" style="2" customWidth="1"/>
    <col min="13830" max="13830" width="10.140625" style="2" customWidth="1"/>
    <col min="13831" max="13831" width="13.140625" style="2" customWidth="1"/>
    <col min="13832" max="13832" width="9.42578125" style="2" customWidth="1"/>
    <col min="13833" max="13833" width="11.140625" style="2" customWidth="1"/>
    <col min="13834" max="13834" width="12" style="2" customWidth="1"/>
    <col min="13835" max="13835" width="13.85546875" style="2" customWidth="1"/>
    <col min="13836" max="13836" width="21.140625" style="2" customWidth="1"/>
    <col min="13837" max="13837" width="15.42578125" style="2" customWidth="1"/>
    <col min="13838" max="14080" width="9.140625" style="2"/>
    <col min="14081" max="14082" width="10.140625" style="2" bestFit="1" customWidth="1"/>
    <col min="14083" max="14083" width="3.5703125" style="2" customWidth="1"/>
    <col min="14084" max="14084" width="18.85546875" style="2" customWidth="1"/>
    <col min="14085" max="14085" width="16.7109375" style="2" customWidth="1"/>
    <col min="14086" max="14086" width="10.140625" style="2" customWidth="1"/>
    <col min="14087" max="14087" width="13.140625" style="2" customWidth="1"/>
    <col min="14088" max="14088" width="9.42578125" style="2" customWidth="1"/>
    <col min="14089" max="14089" width="11.140625" style="2" customWidth="1"/>
    <col min="14090" max="14090" width="12" style="2" customWidth="1"/>
    <col min="14091" max="14091" width="13.85546875" style="2" customWidth="1"/>
    <col min="14092" max="14092" width="21.140625" style="2" customWidth="1"/>
    <col min="14093" max="14093" width="15.42578125" style="2" customWidth="1"/>
    <col min="14094" max="14336" width="9.140625" style="2"/>
    <col min="14337" max="14338" width="10.140625" style="2" bestFit="1" customWidth="1"/>
    <col min="14339" max="14339" width="3.5703125" style="2" customWidth="1"/>
    <col min="14340" max="14340" width="18.85546875" style="2" customWidth="1"/>
    <col min="14341" max="14341" width="16.7109375" style="2" customWidth="1"/>
    <col min="14342" max="14342" width="10.140625" style="2" customWidth="1"/>
    <col min="14343" max="14343" width="13.140625" style="2" customWidth="1"/>
    <col min="14344" max="14344" width="9.42578125" style="2" customWidth="1"/>
    <col min="14345" max="14345" width="11.140625" style="2" customWidth="1"/>
    <col min="14346" max="14346" width="12" style="2" customWidth="1"/>
    <col min="14347" max="14347" width="13.85546875" style="2" customWidth="1"/>
    <col min="14348" max="14348" width="21.140625" style="2" customWidth="1"/>
    <col min="14349" max="14349" width="15.42578125" style="2" customWidth="1"/>
    <col min="14350" max="14592" width="9.140625" style="2"/>
    <col min="14593" max="14594" width="10.140625" style="2" bestFit="1" customWidth="1"/>
    <col min="14595" max="14595" width="3.5703125" style="2" customWidth="1"/>
    <col min="14596" max="14596" width="18.85546875" style="2" customWidth="1"/>
    <col min="14597" max="14597" width="16.7109375" style="2" customWidth="1"/>
    <col min="14598" max="14598" width="10.140625" style="2" customWidth="1"/>
    <col min="14599" max="14599" width="13.140625" style="2" customWidth="1"/>
    <col min="14600" max="14600" width="9.42578125" style="2" customWidth="1"/>
    <col min="14601" max="14601" width="11.140625" style="2" customWidth="1"/>
    <col min="14602" max="14602" width="12" style="2" customWidth="1"/>
    <col min="14603" max="14603" width="13.85546875" style="2" customWidth="1"/>
    <col min="14604" max="14604" width="21.140625" style="2" customWidth="1"/>
    <col min="14605" max="14605" width="15.42578125" style="2" customWidth="1"/>
    <col min="14606" max="14848" width="9.140625" style="2"/>
    <col min="14849" max="14850" width="10.140625" style="2" bestFit="1" customWidth="1"/>
    <col min="14851" max="14851" width="3.5703125" style="2" customWidth="1"/>
    <col min="14852" max="14852" width="18.85546875" style="2" customWidth="1"/>
    <col min="14853" max="14853" width="16.7109375" style="2" customWidth="1"/>
    <col min="14854" max="14854" width="10.140625" style="2" customWidth="1"/>
    <col min="14855" max="14855" width="13.140625" style="2" customWidth="1"/>
    <col min="14856" max="14856" width="9.42578125" style="2" customWidth="1"/>
    <col min="14857" max="14857" width="11.140625" style="2" customWidth="1"/>
    <col min="14858" max="14858" width="12" style="2" customWidth="1"/>
    <col min="14859" max="14859" width="13.85546875" style="2" customWidth="1"/>
    <col min="14860" max="14860" width="21.140625" style="2" customWidth="1"/>
    <col min="14861" max="14861" width="15.42578125" style="2" customWidth="1"/>
    <col min="14862" max="15104" width="9.140625" style="2"/>
    <col min="15105" max="15106" width="10.140625" style="2" bestFit="1" customWidth="1"/>
    <col min="15107" max="15107" width="3.5703125" style="2" customWidth="1"/>
    <col min="15108" max="15108" width="18.85546875" style="2" customWidth="1"/>
    <col min="15109" max="15109" width="16.7109375" style="2" customWidth="1"/>
    <col min="15110" max="15110" width="10.140625" style="2" customWidth="1"/>
    <col min="15111" max="15111" width="13.140625" style="2" customWidth="1"/>
    <col min="15112" max="15112" width="9.42578125" style="2" customWidth="1"/>
    <col min="15113" max="15113" width="11.140625" style="2" customWidth="1"/>
    <col min="15114" max="15114" width="12" style="2" customWidth="1"/>
    <col min="15115" max="15115" width="13.85546875" style="2" customWidth="1"/>
    <col min="15116" max="15116" width="21.140625" style="2" customWidth="1"/>
    <col min="15117" max="15117" width="15.42578125" style="2" customWidth="1"/>
    <col min="15118" max="15360" width="9.140625" style="2"/>
    <col min="15361" max="15362" width="10.140625" style="2" bestFit="1" customWidth="1"/>
    <col min="15363" max="15363" width="3.5703125" style="2" customWidth="1"/>
    <col min="15364" max="15364" width="18.85546875" style="2" customWidth="1"/>
    <col min="15365" max="15365" width="16.7109375" style="2" customWidth="1"/>
    <col min="15366" max="15366" width="10.140625" style="2" customWidth="1"/>
    <col min="15367" max="15367" width="13.140625" style="2" customWidth="1"/>
    <col min="15368" max="15368" width="9.42578125" style="2" customWidth="1"/>
    <col min="15369" max="15369" width="11.140625" style="2" customWidth="1"/>
    <col min="15370" max="15370" width="12" style="2" customWidth="1"/>
    <col min="15371" max="15371" width="13.85546875" style="2" customWidth="1"/>
    <col min="15372" max="15372" width="21.140625" style="2" customWidth="1"/>
    <col min="15373" max="15373" width="15.42578125" style="2" customWidth="1"/>
    <col min="15374" max="15616" width="9.140625" style="2"/>
    <col min="15617" max="15618" width="10.140625" style="2" bestFit="1" customWidth="1"/>
    <col min="15619" max="15619" width="3.5703125" style="2" customWidth="1"/>
    <col min="15620" max="15620" width="18.85546875" style="2" customWidth="1"/>
    <col min="15621" max="15621" width="16.7109375" style="2" customWidth="1"/>
    <col min="15622" max="15622" width="10.140625" style="2" customWidth="1"/>
    <col min="15623" max="15623" width="13.140625" style="2" customWidth="1"/>
    <col min="15624" max="15624" width="9.42578125" style="2" customWidth="1"/>
    <col min="15625" max="15625" width="11.140625" style="2" customWidth="1"/>
    <col min="15626" max="15626" width="12" style="2" customWidth="1"/>
    <col min="15627" max="15627" width="13.85546875" style="2" customWidth="1"/>
    <col min="15628" max="15628" width="21.140625" style="2" customWidth="1"/>
    <col min="15629" max="15629" width="15.42578125" style="2" customWidth="1"/>
    <col min="15630" max="15872" width="9.140625" style="2"/>
    <col min="15873" max="15874" width="10.140625" style="2" bestFit="1" customWidth="1"/>
    <col min="15875" max="15875" width="3.5703125" style="2" customWidth="1"/>
    <col min="15876" max="15876" width="18.85546875" style="2" customWidth="1"/>
    <col min="15877" max="15877" width="16.7109375" style="2" customWidth="1"/>
    <col min="15878" max="15878" width="10.140625" style="2" customWidth="1"/>
    <col min="15879" max="15879" width="13.140625" style="2" customWidth="1"/>
    <col min="15880" max="15880" width="9.42578125" style="2" customWidth="1"/>
    <col min="15881" max="15881" width="11.140625" style="2" customWidth="1"/>
    <col min="15882" max="15882" width="12" style="2" customWidth="1"/>
    <col min="15883" max="15883" width="13.85546875" style="2" customWidth="1"/>
    <col min="15884" max="15884" width="21.140625" style="2" customWidth="1"/>
    <col min="15885" max="15885" width="15.42578125" style="2" customWidth="1"/>
    <col min="15886" max="16128" width="9.140625" style="2"/>
    <col min="16129" max="16130" width="10.140625" style="2" bestFit="1" customWidth="1"/>
    <col min="16131" max="16131" width="3.5703125" style="2" customWidth="1"/>
    <col min="16132" max="16132" width="18.85546875" style="2" customWidth="1"/>
    <col min="16133" max="16133" width="16.7109375" style="2" customWidth="1"/>
    <col min="16134" max="16134" width="10.140625" style="2" customWidth="1"/>
    <col min="16135" max="16135" width="13.140625" style="2" customWidth="1"/>
    <col min="16136" max="16136" width="9.42578125" style="2" customWidth="1"/>
    <col min="16137" max="16137" width="11.140625" style="2" customWidth="1"/>
    <col min="16138" max="16138" width="12" style="2" customWidth="1"/>
    <col min="16139" max="16139" width="13.85546875" style="2" customWidth="1"/>
    <col min="16140" max="16140" width="21.140625" style="2" customWidth="1"/>
    <col min="16141" max="16141" width="15.42578125" style="2" customWidth="1"/>
    <col min="16142" max="16384" width="9.140625" style="2"/>
  </cols>
  <sheetData>
    <row r="1" spans="3:11" ht="15.75">
      <c r="C1" s="92"/>
      <c r="D1" s="469" t="s">
        <v>338</v>
      </c>
      <c r="E1" s="469"/>
      <c r="F1" s="469"/>
      <c r="G1" s="469"/>
      <c r="H1" s="469"/>
      <c r="I1" s="469"/>
      <c r="J1" s="469"/>
      <c r="K1" s="93"/>
    </row>
    <row r="2" spans="3:11">
      <c r="C2" s="470" t="s">
        <v>5</v>
      </c>
      <c r="D2" s="470" t="s">
        <v>48</v>
      </c>
      <c r="E2" s="94" t="s">
        <v>49</v>
      </c>
      <c r="F2" s="470" t="s">
        <v>50</v>
      </c>
      <c r="G2" s="470" t="s">
        <v>51</v>
      </c>
      <c r="H2" s="470" t="s">
        <v>50</v>
      </c>
      <c r="I2" s="94" t="s">
        <v>52</v>
      </c>
      <c r="J2" s="94" t="s">
        <v>53</v>
      </c>
    </row>
    <row r="3" spans="3:11" ht="26.25" thickBot="1">
      <c r="C3" s="471"/>
      <c r="D3" s="471"/>
      <c r="E3" s="95" t="s">
        <v>54</v>
      </c>
      <c r="F3" s="471"/>
      <c r="G3" s="471"/>
      <c r="H3" s="471"/>
      <c r="I3" s="95" t="s">
        <v>55</v>
      </c>
      <c r="J3" s="96" t="s">
        <v>56</v>
      </c>
    </row>
    <row r="4" spans="3:11" ht="13.5" thickBot="1">
      <c r="C4" s="135">
        <v>1</v>
      </c>
      <c r="D4" s="136" t="s">
        <v>64</v>
      </c>
      <c r="E4" s="137">
        <v>10000</v>
      </c>
      <c r="F4" s="138"/>
      <c r="G4" s="139"/>
      <c r="H4" s="140"/>
      <c r="I4" s="151"/>
      <c r="J4" s="392">
        <f>E4+G4-I4</f>
        <v>10000</v>
      </c>
    </row>
    <row r="5" spans="3:11" ht="13.5" thickBot="1">
      <c r="C5" s="135">
        <v>2</v>
      </c>
      <c r="D5" s="136" t="s">
        <v>65</v>
      </c>
      <c r="E5" s="137">
        <v>15000</v>
      </c>
      <c r="F5" s="138"/>
      <c r="G5" s="139"/>
      <c r="H5" s="140"/>
      <c r="I5" s="141"/>
      <c r="J5" s="392">
        <f>E5+G5-I5</f>
        <v>15000</v>
      </c>
    </row>
    <row r="6" spans="3:11">
      <c r="C6" s="472">
        <v>3</v>
      </c>
      <c r="D6" s="475" t="s">
        <v>203</v>
      </c>
      <c r="E6" s="478">
        <v>14000</v>
      </c>
      <c r="F6" s="97"/>
      <c r="G6" s="98"/>
      <c r="H6" s="99"/>
      <c r="I6" s="100"/>
      <c r="J6" s="122">
        <f>E6+G6+G7+G8+G9+G10-I6-I7-I8-I9-I10</f>
        <v>14000</v>
      </c>
    </row>
    <row r="7" spans="3:11">
      <c r="C7" s="473"/>
      <c r="D7" s="476"/>
      <c r="E7" s="479"/>
      <c r="F7" s="101"/>
      <c r="G7" s="102"/>
      <c r="H7" s="103"/>
      <c r="I7" s="102"/>
      <c r="J7" s="393"/>
    </row>
    <row r="8" spans="3:11">
      <c r="C8" s="473"/>
      <c r="D8" s="476"/>
      <c r="E8" s="479"/>
      <c r="F8" s="104"/>
      <c r="G8" s="105"/>
      <c r="H8" s="104"/>
      <c r="I8" s="105"/>
      <c r="J8" s="394"/>
    </row>
    <row r="9" spans="3:11">
      <c r="C9" s="473"/>
      <c r="D9" s="476"/>
      <c r="E9" s="479"/>
      <c r="F9" s="104"/>
      <c r="G9" s="105"/>
      <c r="H9" s="104"/>
      <c r="I9" s="105"/>
      <c r="J9" s="394"/>
    </row>
    <row r="10" spans="3:11" ht="13.5" thickBot="1">
      <c r="C10" s="474"/>
      <c r="D10" s="477"/>
      <c r="E10" s="480"/>
      <c r="F10" s="106"/>
      <c r="G10" s="105"/>
      <c r="H10" s="107"/>
      <c r="I10" s="108"/>
      <c r="J10" s="395"/>
    </row>
    <row r="11" spans="3:11">
      <c r="C11" s="472">
        <v>4</v>
      </c>
      <c r="D11" s="475" t="s">
        <v>211</v>
      </c>
      <c r="E11" s="478"/>
      <c r="F11" s="109"/>
      <c r="G11" s="110"/>
      <c r="H11" s="97"/>
      <c r="I11" s="111"/>
      <c r="J11" s="122">
        <f>E11+G11+G12+G13-I11-I12-I13</f>
        <v>0</v>
      </c>
    </row>
    <row r="12" spans="3:11">
      <c r="C12" s="473"/>
      <c r="D12" s="476"/>
      <c r="E12" s="479"/>
      <c r="F12" s="101"/>
      <c r="G12" s="112"/>
      <c r="H12" s="101"/>
      <c r="I12" s="112"/>
      <c r="J12" s="393"/>
    </row>
    <row r="13" spans="3:11" ht="13.5" thickBot="1">
      <c r="C13" s="474"/>
      <c r="D13" s="477"/>
      <c r="E13" s="480"/>
      <c r="F13" s="106"/>
      <c r="G13" s="113"/>
      <c r="H13" s="107"/>
      <c r="I13" s="108"/>
      <c r="J13" s="395"/>
    </row>
    <row r="14" spans="3:11">
      <c r="C14" s="472">
        <v>5</v>
      </c>
      <c r="D14" s="475" t="s">
        <v>221</v>
      </c>
      <c r="E14" s="478">
        <v>738408</v>
      </c>
      <c r="F14" s="109"/>
      <c r="G14" s="110"/>
      <c r="H14" s="97"/>
      <c r="I14" s="111"/>
      <c r="J14" s="122">
        <f>E14+G14+G15+G16+G17-I14-I15-I16-I17</f>
        <v>738408</v>
      </c>
    </row>
    <row r="15" spans="3:11">
      <c r="C15" s="473"/>
      <c r="D15" s="476"/>
      <c r="E15" s="479"/>
      <c r="F15" s="101"/>
      <c r="G15" s="112"/>
      <c r="H15" s="114"/>
      <c r="I15" s="115"/>
      <c r="J15" s="393"/>
    </row>
    <row r="16" spans="3:11">
      <c r="C16" s="473"/>
      <c r="D16" s="476"/>
      <c r="E16" s="479"/>
      <c r="F16" s="104"/>
      <c r="G16" s="105"/>
      <c r="H16" s="104"/>
      <c r="I16" s="105"/>
      <c r="J16" s="394"/>
    </row>
    <row r="17" spans="3:10" ht="13.5" thickBot="1">
      <c r="C17" s="474"/>
      <c r="D17" s="477"/>
      <c r="E17" s="480"/>
      <c r="F17" s="106"/>
      <c r="G17" s="116"/>
      <c r="H17" s="117"/>
      <c r="I17" s="118"/>
      <c r="J17" s="395"/>
    </row>
    <row r="18" spans="3:10">
      <c r="C18" s="472">
        <v>6</v>
      </c>
      <c r="D18" s="475" t="s">
        <v>57</v>
      </c>
      <c r="E18" s="478">
        <v>0</v>
      </c>
      <c r="F18" s="109"/>
      <c r="G18" s="119"/>
      <c r="H18" s="120"/>
      <c r="I18" s="121"/>
      <c r="J18" s="122">
        <f>E18+G18+G19-I18-I19</f>
        <v>0</v>
      </c>
    </row>
    <row r="19" spans="3:10" ht="13.5" thickBot="1">
      <c r="C19" s="474"/>
      <c r="D19" s="477"/>
      <c r="E19" s="480"/>
      <c r="F19" s="106"/>
      <c r="G19" s="113"/>
      <c r="H19" s="107"/>
      <c r="I19" s="108"/>
      <c r="J19" s="395"/>
    </row>
    <row r="20" spans="3:10">
      <c r="C20" s="472">
        <v>7</v>
      </c>
      <c r="D20" s="475" t="s">
        <v>237</v>
      </c>
      <c r="E20" s="478">
        <v>30000</v>
      </c>
      <c r="F20" s="97"/>
      <c r="G20" s="110"/>
      <c r="H20" s="97"/>
      <c r="I20" s="111"/>
      <c r="J20" s="122">
        <f>E20+G20+G21+G22-I20-I21-I22</f>
        <v>30000</v>
      </c>
    </row>
    <row r="21" spans="3:10">
      <c r="C21" s="473"/>
      <c r="D21" s="476"/>
      <c r="E21" s="479"/>
      <c r="F21" s="101"/>
      <c r="G21" s="112"/>
      <c r="H21" s="101"/>
      <c r="I21" s="112"/>
      <c r="J21" s="393"/>
    </row>
    <row r="22" spans="3:10" ht="13.5" thickBot="1">
      <c r="C22" s="474"/>
      <c r="D22" s="477"/>
      <c r="E22" s="480"/>
      <c r="F22" s="106"/>
      <c r="G22" s="116"/>
      <c r="H22" s="107"/>
      <c r="I22" s="108"/>
      <c r="J22" s="395"/>
    </row>
    <row r="23" spans="3:10">
      <c r="C23" s="472">
        <v>8</v>
      </c>
      <c r="D23" s="475" t="s">
        <v>60</v>
      </c>
      <c r="E23" s="478">
        <v>2860</v>
      </c>
      <c r="F23" s="97"/>
      <c r="G23" s="110"/>
      <c r="H23" s="97"/>
      <c r="I23" s="111"/>
      <c r="J23" s="122">
        <f>E23+G23+G24+G25+G26-I23-I24-I25-I26</f>
        <v>2860</v>
      </c>
    </row>
    <row r="24" spans="3:10">
      <c r="C24" s="473"/>
      <c r="D24" s="476"/>
      <c r="E24" s="479"/>
      <c r="F24" s="123"/>
      <c r="G24" s="124"/>
      <c r="H24" s="125"/>
      <c r="I24" s="126"/>
      <c r="J24" s="396"/>
    </row>
    <row r="25" spans="3:10">
      <c r="C25" s="473"/>
      <c r="D25" s="476"/>
      <c r="E25" s="479"/>
      <c r="F25" s="123"/>
      <c r="G25" s="124"/>
      <c r="H25" s="125"/>
      <c r="I25" s="126"/>
      <c r="J25" s="396"/>
    </row>
    <row r="26" spans="3:10" ht="13.5" thickBot="1">
      <c r="C26" s="474"/>
      <c r="D26" s="477"/>
      <c r="E26" s="480"/>
      <c r="F26" s="104"/>
      <c r="G26" s="105"/>
      <c r="H26" s="107"/>
      <c r="I26" s="108"/>
      <c r="J26" s="395"/>
    </row>
    <row r="27" spans="3:10">
      <c r="C27" s="472">
        <v>9</v>
      </c>
      <c r="D27" s="475" t="s">
        <v>61</v>
      </c>
      <c r="E27" s="478">
        <v>55812.800000000003</v>
      </c>
      <c r="F27" s="97"/>
      <c r="G27" s="110"/>
      <c r="H27" s="97"/>
      <c r="I27" s="110"/>
      <c r="J27" s="397">
        <f>E27+G27+G28+G29-I27-I28-I29</f>
        <v>55812.800000000003</v>
      </c>
    </row>
    <row r="28" spans="3:10">
      <c r="C28" s="473"/>
      <c r="D28" s="476"/>
      <c r="E28" s="479"/>
      <c r="F28" s="101"/>
      <c r="G28" s="112"/>
      <c r="H28" s="120"/>
      <c r="I28" s="127"/>
      <c r="J28" s="393"/>
    </row>
    <row r="29" spans="3:10" ht="13.5" thickBot="1">
      <c r="C29" s="473"/>
      <c r="D29" s="476"/>
      <c r="E29" s="479"/>
      <c r="F29" s="104"/>
      <c r="G29" s="105"/>
      <c r="H29" s="104"/>
      <c r="I29" s="105"/>
      <c r="J29" s="394"/>
    </row>
    <row r="30" spans="3:10">
      <c r="C30" s="472">
        <v>10</v>
      </c>
      <c r="D30" s="475" t="s">
        <v>62</v>
      </c>
      <c r="E30" s="478"/>
      <c r="F30" s="97"/>
      <c r="G30" s="110"/>
      <c r="H30" s="97"/>
      <c r="I30" s="110"/>
      <c r="J30" s="397">
        <f>E30+G30+G31+G32-I30-I31-I32</f>
        <v>0</v>
      </c>
    </row>
    <row r="31" spans="3:10">
      <c r="C31" s="473"/>
      <c r="D31" s="476"/>
      <c r="E31" s="479"/>
      <c r="F31" s="104"/>
      <c r="G31" s="105"/>
      <c r="H31" s="125"/>
      <c r="I31" s="105"/>
      <c r="J31" s="394"/>
    </row>
    <row r="32" spans="3:10" ht="13.5" thickBot="1">
      <c r="C32" s="474"/>
      <c r="D32" s="477"/>
      <c r="E32" s="480"/>
      <c r="F32" s="107"/>
      <c r="G32" s="108"/>
      <c r="H32" s="107"/>
      <c r="I32" s="108"/>
      <c r="J32" s="395"/>
    </row>
    <row r="33" spans="3:10">
      <c r="C33" s="472">
        <v>11</v>
      </c>
      <c r="D33" s="475" t="s">
        <v>229</v>
      </c>
      <c r="E33" s="478"/>
      <c r="F33" s="109"/>
      <c r="G33" s="142"/>
      <c r="H33" s="97"/>
      <c r="I33" s="111"/>
      <c r="J33" s="397">
        <f>E33+G33+G34+G35-I33-I34-I35</f>
        <v>0</v>
      </c>
    </row>
    <row r="34" spans="3:10">
      <c r="C34" s="473"/>
      <c r="D34" s="476"/>
      <c r="E34" s="479"/>
      <c r="F34" s="125"/>
      <c r="G34" s="143"/>
      <c r="H34" s="104"/>
      <c r="I34" s="105"/>
      <c r="J34" s="396"/>
    </row>
    <row r="35" spans="3:10" ht="13.5" thickBot="1">
      <c r="C35" s="474"/>
      <c r="D35" s="477"/>
      <c r="E35" s="480"/>
      <c r="F35" s="117"/>
      <c r="G35" s="144"/>
      <c r="H35" s="117"/>
      <c r="I35" s="118"/>
      <c r="J35" s="395"/>
    </row>
    <row r="36" spans="3:10">
      <c r="C36" s="488">
        <v>12</v>
      </c>
      <c r="D36" s="475" t="s">
        <v>67</v>
      </c>
      <c r="E36" s="478">
        <v>207000</v>
      </c>
      <c r="F36" s="120"/>
      <c r="G36" s="148"/>
      <c r="H36" s="120"/>
      <c r="I36" s="148"/>
      <c r="J36" s="397">
        <f>E36+G36+G37+G38-I36-I37-I38</f>
        <v>207000</v>
      </c>
    </row>
    <row r="37" spans="3:10">
      <c r="C37" s="489"/>
      <c r="D37" s="476"/>
      <c r="E37" s="479"/>
      <c r="F37" s="101"/>
      <c r="G37" s="112"/>
      <c r="H37" s="101"/>
      <c r="I37" s="102"/>
      <c r="J37" s="393"/>
    </row>
    <row r="38" spans="3:10" ht="13.5" thickBot="1">
      <c r="C38" s="490"/>
      <c r="D38" s="477"/>
      <c r="E38" s="480"/>
      <c r="F38" s="133"/>
      <c r="G38" s="134"/>
      <c r="H38" s="133"/>
      <c r="I38" s="149"/>
      <c r="J38" s="398"/>
    </row>
    <row r="39" spans="3:10">
      <c r="C39" s="488">
        <v>13</v>
      </c>
      <c r="D39" s="475" t="s">
        <v>212</v>
      </c>
      <c r="E39" s="478">
        <v>182736</v>
      </c>
      <c r="F39" s="97"/>
      <c r="G39" s="145"/>
      <c r="H39" s="109"/>
      <c r="I39" s="110"/>
      <c r="J39" s="122">
        <f>E39+G39+G40+G41-I39-I40-I41</f>
        <v>182736</v>
      </c>
    </row>
    <row r="40" spans="3:10">
      <c r="C40" s="489"/>
      <c r="D40" s="476"/>
      <c r="E40" s="479"/>
      <c r="F40" s="114"/>
      <c r="G40" s="147"/>
      <c r="H40" s="101"/>
      <c r="I40" s="112"/>
      <c r="J40" s="393"/>
    </row>
    <row r="41" spans="3:10" ht="13.5" thickBot="1">
      <c r="C41" s="490"/>
      <c r="D41" s="477"/>
      <c r="E41" s="480"/>
      <c r="F41" s="131"/>
      <c r="G41" s="132"/>
      <c r="H41" s="133"/>
      <c r="I41" s="134"/>
      <c r="J41" s="398"/>
    </row>
    <row r="42" spans="3:10">
      <c r="C42" s="472">
        <v>14</v>
      </c>
      <c r="D42" s="492" t="s">
        <v>233</v>
      </c>
      <c r="E42" s="481"/>
      <c r="F42" s="109"/>
      <c r="G42" s="110"/>
      <c r="H42" s="109"/>
      <c r="I42" s="110"/>
      <c r="J42" s="399">
        <f>E42+G42+G43+G44-I42-I43-I44</f>
        <v>0</v>
      </c>
    </row>
    <row r="43" spans="3:10">
      <c r="C43" s="473"/>
      <c r="D43" s="495"/>
      <c r="E43" s="496"/>
      <c r="F43" s="101"/>
      <c r="G43" s="112"/>
      <c r="H43" s="101"/>
      <c r="I43" s="112"/>
      <c r="J43" s="400"/>
    </row>
    <row r="44" spans="3:10" ht="13.5" thickBot="1">
      <c r="C44" s="474"/>
      <c r="D44" s="487"/>
      <c r="E44" s="483"/>
      <c r="F44" s="107"/>
      <c r="G44" s="130"/>
      <c r="H44" s="162"/>
      <c r="I44" s="130"/>
      <c r="J44" s="401"/>
    </row>
    <row r="45" spans="3:10">
      <c r="C45" s="472">
        <v>15</v>
      </c>
      <c r="D45" s="475" t="s">
        <v>66</v>
      </c>
      <c r="E45" s="478">
        <v>206681</v>
      </c>
      <c r="F45" s="97"/>
      <c r="G45" s="146"/>
      <c r="H45" s="97"/>
      <c r="I45" s="146"/>
      <c r="J45" s="122">
        <f>E45+G45+G46+G47-I45-I46-I47</f>
        <v>206681</v>
      </c>
    </row>
    <row r="46" spans="3:10">
      <c r="C46" s="473"/>
      <c r="D46" s="476"/>
      <c r="E46" s="479"/>
      <c r="F46" s="104"/>
      <c r="G46" s="129"/>
      <c r="H46" s="114"/>
      <c r="I46" s="102"/>
      <c r="J46" s="394"/>
    </row>
    <row r="47" spans="3:10" ht="13.5" thickBot="1">
      <c r="C47" s="474"/>
      <c r="D47" s="477"/>
      <c r="E47" s="480"/>
      <c r="F47" s="107"/>
      <c r="G47" s="108"/>
      <c r="H47" s="107"/>
      <c r="I47" s="130"/>
      <c r="J47" s="395"/>
    </row>
    <row r="48" spans="3:10">
      <c r="C48" s="485">
        <v>16</v>
      </c>
      <c r="D48" s="492" t="s">
        <v>228</v>
      </c>
      <c r="E48" s="481">
        <v>15450</v>
      </c>
      <c r="F48" s="97"/>
      <c r="G48" s="142"/>
      <c r="H48" s="97"/>
      <c r="I48" s="110"/>
      <c r="J48" s="399">
        <f>E48+G48+G49+G50-I48-I49-I50</f>
        <v>15450</v>
      </c>
    </row>
    <row r="49" spans="3:11">
      <c r="C49" s="491"/>
      <c r="D49" s="493"/>
      <c r="E49" s="482"/>
      <c r="F49" s="125"/>
      <c r="G49" s="105"/>
      <c r="H49" s="104"/>
      <c r="I49" s="105"/>
      <c r="J49" s="402"/>
    </row>
    <row r="50" spans="3:11" ht="13.5" thickBot="1">
      <c r="C50" s="486"/>
      <c r="D50" s="487"/>
      <c r="E50" s="483"/>
      <c r="F50" s="107"/>
      <c r="G50" s="108"/>
      <c r="H50" s="107"/>
      <c r="I50" s="108"/>
      <c r="J50" s="401"/>
    </row>
    <row r="51" spans="3:11" ht="13.5" thickBot="1">
      <c r="C51" s="135">
        <v>17</v>
      </c>
      <c r="D51" s="150" t="s">
        <v>68</v>
      </c>
      <c r="E51" s="137">
        <v>96058</v>
      </c>
      <c r="F51" s="140"/>
      <c r="G51" s="151"/>
      <c r="H51" s="140"/>
      <c r="I51" s="152"/>
      <c r="J51" s="403">
        <f>E51+G51-I51</f>
        <v>96058</v>
      </c>
    </row>
    <row r="52" spans="3:11" ht="13.5" thickBot="1">
      <c r="C52" s="135">
        <v>18</v>
      </c>
      <c r="D52" s="150" t="s">
        <v>69</v>
      </c>
      <c r="E52" s="137">
        <v>85040</v>
      </c>
      <c r="F52" s="140"/>
      <c r="G52" s="151"/>
      <c r="H52" s="140"/>
      <c r="I52" s="152"/>
      <c r="J52" s="403">
        <f>E52+G52-I52</f>
        <v>85040</v>
      </c>
    </row>
    <row r="53" spans="3:11" ht="13.5" thickBot="1">
      <c r="C53" s="153"/>
      <c r="D53" s="154" t="s">
        <v>70</v>
      </c>
      <c r="E53" s="155">
        <f>SUM(E4:E52)</f>
        <v>1659045.8</v>
      </c>
      <c r="F53" s="155"/>
      <c r="G53" s="156">
        <f>SUM(G4:G52)</f>
        <v>0</v>
      </c>
      <c r="H53" s="155"/>
      <c r="I53" s="155">
        <f>SUM(I4:I52)</f>
        <v>0</v>
      </c>
      <c r="J53" s="156">
        <f>SUM(J4:J52)</f>
        <v>1659045.8</v>
      </c>
      <c r="K53" s="366">
        <f>E53+G53-I53</f>
        <v>1659045.8</v>
      </c>
    </row>
    <row r="54" spans="3:11">
      <c r="C54" s="158"/>
      <c r="D54" s="159"/>
      <c r="E54" s="158"/>
      <c r="F54" s="158"/>
      <c r="G54" s="158"/>
      <c r="H54" s="158"/>
      <c r="I54" s="158"/>
      <c r="J54" s="158"/>
      <c r="K54" s="157"/>
    </row>
    <row r="55" spans="3:11">
      <c r="C55" s="158"/>
      <c r="D55" s="159"/>
      <c r="E55" s="158"/>
      <c r="F55" s="158"/>
      <c r="G55" s="158"/>
      <c r="H55" s="158"/>
      <c r="I55" s="158"/>
      <c r="J55" s="158"/>
    </row>
    <row r="56" spans="3:11" ht="15.75">
      <c r="C56" s="112"/>
      <c r="D56" s="501" t="s">
        <v>339</v>
      </c>
      <c r="E56" s="502"/>
      <c r="F56" s="502"/>
      <c r="G56" s="502"/>
      <c r="H56" s="502"/>
      <c r="I56" s="502"/>
      <c r="J56" s="503"/>
    </row>
    <row r="57" spans="3:11">
      <c r="C57" s="471" t="s">
        <v>5</v>
      </c>
      <c r="D57" s="471" t="s">
        <v>48</v>
      </c>
      <c r="E57" s="94" t="s">
        <v>49</v>
      </c>
      <c r="F57" s="471" t="s">
        <v>50</v>
      </c>
      <c r="G57" s="471" t="s">
        <v>51</v>
      </c>
      <c r="H57" s="471" t="s">
        <v>50</v>
      </c>
      <c r="I57" s="94" t="s">
        <v>52</v>
      </c>
      <c r="J57" s="94" t="s">
        <v>53</v>
      </c>
    </row>
    <row r="58" spans="3:11" ht="13.5" thickBot="1">
      <c r="C58" s="484"/>
      <c r="D58" s="484"/>
      <c r="E58" s="95" t="s">
        <v>54</v>
      </c>
      <c r="F58" s="484"/>
      <c r="G58" s="484"/>
      <c r="H58" s="484"/>
      <c r="I58" s="95" t="s">
        <v>55</v>
      </c>
      <c r="J58" s="95" t="s">
        <v>56</v>
      </c>
    </row>
    <row r="59" spans="3:11">
      <c r="C59" s="485">
        <v>1</v>
      </c>
      <c r="D59" s="475" t="s">
        <v>72</v>
      </c>
      <c r="E59" s="369"/>
      <c r="F59" s="370"/>
      <c r="G59" s="371"/>
      <c r="H59" s="372"/>
      <c r="I59" s="371"/>
      <c r="J59" s="404">
        <f>E60+G60-I60</f>
        <v>300000</v>
      </c>
    </row>
    <row r="60" spans="3:11" ht="13.5" thickBot="1">
      <c r="C60" s="486"/>
      <c r="D60" s="487"/>
      <c r="E60" s="165">
        <v>300000</v>
      </c>
      <c r="F60" s="107"/>
      <c r="G60" s="130"/>
      <c r="H60" s="162"/>
      <c r="I60" s="130"/>
      <c r="J60" s="401"/>
    </row>
    <row r="61" spans="3:11">
      <c r="C61" s="485">
        <v>2</v>
      </c>
      <c r="D61" s="492" t="s">
        <v>73</v>
      </c>
      <c r="E61" s="481">
        <v>75000</v>
      </c>
      <c r="F61" s="109"/>
      <c r="G61" s="98"/>
      <c r="H61" s="163"/>
      <c r="I61" s="128"/>
      <c r="J61" s="399">
        <f>E61+G61+G62-I61-I62</f>
        <v>75000</v>
      </c>
    </row>
    <row r="62" spans="3:11" ht="13.5" thickBot="1">
      <c r="C62" s="486"/>
      <c r="D62" s="487"/>
      <c r="E62" s="483"/>
      <c r="F62" s="107"/>
      <c r="G62" s="130"/>
      <c r="H62" s="162"/>
      <c r="I62" s="130"/>
      <c r="J62" s="401"/>
    </row>
    <row r="63" spans="3:11">
      <c r="C63" s="485">
        <v>3</v>
      </c>
      <c r="D63" s="497" t="s">
        <v>71</v>
      </c>
      <c r="E63" s="500">
        <v>197662.48</v>
      </c>
      <c r="F63" s="166"/>
      <c r="G63" s="357"/>
      <c r="H63" s="160"/>
      <c r="I63" s="161"/>
      <c r="J63" s="399">
        <f>E63+G63+G64+G65-I63-I64-I65</f>
        <v>197662.48</v>
      </c>
    </row>
    <row r="64" spans="3:11">
      <c r="C64" s="494"/>
      <c r="D64" s="498"/>
      <c r="E64" s="496"/>
      <c r="F64" s="114"/>
      <c r="G64" s="112"/>
      <c r="H64" s="101"/>
      <c r="I64" s="112"/>
      <c r="J64" s="400"/>
    </row>
    <row r="65" spans="3:11" ht="13.5" thickBot="1">
      <c r="C65" s="486"/>
      <c r="D65" s="499"/>
      <c r="E65" s="483"/>
      <c r="F65" s="107"/>
      <c r="G65" s="108"/>
      <c r="H65" s="107"/>
      <c r="I65" s="108"/>
      <c r="J65" s="401"/>
    </row>
    <row r="66" spans="3:11">
      <c r="C66" s="485">
        <v>4</v>
      </c>
      <c r="D66" s="497" t="s">
        <v>234</v>
      </c>
      <c r="E66" s="500">
        <v>12640</v>
      </c>
      <c r="F66" s="166"/>
      <c r="G66" s="357"/>
      <c r="H66" s="160"/>
      <c r="I66" s="161"/>
      <c r="J66" s="399">
        <f>E66+G66+G67+G68-I66-I67-I68</f>
        <v>12640</v>
      </c>
      <c r="K66" s="391" t="s">
        <v>235</v>
      </c>
    </row>
    <row r="67" spans="3:11">
      <c r="C67" s="494"/>
      <c r="D67" s="498"/>
      <c r="E67" s="496"/>
      <c r="F67" s="114"/>
      <c r="G67" s="112"/>
      <c r="H67" s="101"/>
      <c r="I67" s="112"/>
      <c r="J67" s="400"/>
    </row>
    <row r="68" spans="3:11" ht="13.5" thickBot="1">
      <c r="C68" s="486"/>
      <c r="D68" s="499"/>
      <c r="E68" s="483"/>
      <c r="F68" s="107"/>
      <c r="G68" s="108"/>
      <c r="H68" s="107"/>
      <c r="I68" s="108"/>
      <c r="J68" s="401"/>
    </row>
    <row r="69" spans="3:11">
      <c r="C69" s="485">
        <v>5</v>
      </c>
      <c r="D69" s="492" t="s">
        <v>233</v>
      </c>
      <c r="E69" s="481">
        <v>670</v>
      </c>
      <c r="F69" s="97"/>
      <c r="G69" s="98"/>
      <c r="H69" s="163"/>
      <c r="I69" s="98"/>
      <c r="J69" s="399">
        <f>E69+G69+G70+G71-I69-I70-I71</f>
        <v>670</v>
      </c>
    </row>
    <row r="70" spans="3:11">
      <c r="C70" s="494"/>
      <c r="D70" s="495"/>
      <c r="E70" s="496"/>
      <c r="F70" s="101"/>
      <c r="G70" s="102"/>
      <c r="H70" s="103"/>
      <c r="I70" s="102"/>
      <c r="J70" s="400"/>
    </row>
    <row r="71" spans="3:11" ht="13.5" thickBot="1">
      <c r="C71" s="486"/>
      <c r="D71" s="487"/>
      <c r="E71" s="483"/>
      <c r="F71" s="107"/>
      <c r="G71" s="130"/>
      <c r="H71" s="162"/>
      <c r="I71" s="130"/>
      <c r="J71" s="401"/>
    </row>
    <row r="72" spans="3:11">
      <c r="C72" s="485">
        <v>6</v>
      </c>
      <c r="D72" s="475" t="s">
        <v>273</v>
      </c>
      <c r="E72" s="481">
        <v>74000</v>
      </c>
      <c r="F72" s="109"/>
      <c r="G72" s="128"/>
      <c r="H72" s="99"/>
      <c r="I72" s="100"/>
      <c r="J72" s="399">
        <f>E72+G72+G73+G74-I72-I73-I74</f>
        <v>74000</v>
      </c>
    </row>
    <row r="73" spans="3:11">
      <c r="C73" s="491"/>
      <c r="D73" s="476"/>
      <c r="E73" s="482"/>
      <c r="F73" s="104"/>
      <c r="G73" s="129"/>
      <c r="H73" s="164"/>
      <c r="I73" s="129"/>
      <c r="J73" s="402"/>
    </row>
    <row r="74" spans="3:11" ht="13.5" thickBot="1">
      <c r="C74" s="486"/>
      <c r="D74" s="477"/>
      <c r="E74" s="483"/>
      <c r="F74" s="107"/>
      <c r="G74" s="130"/>
      <c r="H74" s="162"/>
      <c r="I74" s="130"/>
      <c r="J74" s="401"/>
    </row>
    <row r="75" spans="3:11">
      <c r="C75" s="485">
        <v>7</v>
      </c>
      <c r="D75" s="492" t="s">
        <v>236</v>
      </c>
      <c r="E75" s="481">
        <v>1575</v>
      </c>
      <c r="F75" s="97"/>
      <c r="G75" s="98"/>
      <c r="H75" s="99"/>
      <c r="I75" s="128"/>
      <c r="J75" s="399">
        <f>E75+G75+G76+G77-I75-I76-I77</f>
        <v>1575</v>
      </c>
    </row>
    <row r="76" spans="3:11">
      <c r="C76" s="491"/>
      <c r="D76" s="493"/>
      <c r="E76" s="482"/>
      <c r="F76" s="125"/>
      <c r="G76" s="129"/>
      <c r="H76" s="164"/>
      <c r="I76" s="129"/>
      <c r="J76" s="402"/>
    </row>
    <row r="77" spans="3:11" ht="13.5" thickBot="1">
      <c r="C77" s="486"/>
      <c r="D77" s="487"/>
      <c r="E77" s="483"/>
      <c r="F77" s="107"/>
      <c r="G77" s="130"/>
      <c r="H77" s="162"/>
      <c r="I77" s="130"/>
      <c r="J77" s="401"/>
    </row>
    <row r="78" spans="3:11" ht="13.5" thickBot="1">
      <c r="C78" s="135">
        <v>8</v>
      </c>
      <c r="D78" s="136" t="s">
        <v>311</v>
      </c>
      <c r="E78" s="137">
        <v>8435</v>
      </c>
      <c r="F78" s="140"/>
      <c r="G78" s="152"/>
      <c r="H78" s="442"/>
      <c r="I78" s="152"/>
      <c r="J78" s="403">
        <f>E78+G78-I78</f>
        <v>8435</v>
      </c>
    </row>
    <row r="79" spans="3:11">
      <c r="C79" s="485">
        <v>9</v>
      </c>
      <c r="D79" s="475" t="s">
        <v>60</v>
      </c>
      <c r="E79" s="481">
        <v>16476</v>
      </c>
      <c r="F79" s="97"/>
      <c r="G79" s="142"/>
      <c r="H79" s="97"/>
      <c r="I79" s="110"/>
      <c r="J79" s="399">
        <f>E79+G79+G80+G81-I79-I80-I81</f>
        <v>16476</v>
      </c>
    </row>
    <row r="80" spans="3:11">
      <c r="C80" s="491"/>
      <c r="D80" s="476"/>
      <c r="E80" s="482"/>
      <c r="F80" s="125"/>
      <c r="G80" s="105"/>
      <c r="H80" s="104"/>
      <c r="I80" s="105"/>
      <c r="J80" s="402"/>
    </row>
    <row r="81" spans="3:11" ht="13.5" thickBot="1">
      <c r="C81" s="486"/>
      <c r="D81" s="477"/>
      <c r="E81" s="483"/>
      <c r="F81" s="107"/>
      <c r="G81" s="108"/>
      <c r="H81" s="107"/>
      <c r="I81" s="108"/>
      <c r="J81" s="401"/>
    </row>
    <row r="82" spans="3:11">
      <c r="C82" s="485">
        <v>10</v>
      </c>
      <c r="D82" s="492" t="s">
        <v>309</v>
      </c>
      <c r="E82" s="481">
        <v>83940.02</v>
      </c>
      <c r="F82" s="109"/>
      <c r="G82" s="98"/>
      <c r="H82" s="163"/>
      <c r="I82" s="128"/>
      <c r="J82" s="399">
        <f>E82+G82+G83-I82-I83</f>
        <v>83940.02</v>
      </c>
    </row>
    <row r="83" spans="3:11" ht="13.5" thickBot="1">
      <c r="C83" s="486"/>
      <c r="D83" s="487"/>
      <c r="E83" s="483"/>
      <c r="F83" s="107"/>
      <c r="G83" s="130"/>
      <c r="H83" s="162"/>
      <c r="I83" s="130"/>
      <c r="J83" s="401"/>
    </row>
    <row r="84" spans="3:11">
      <c r="C84" s="485">
        <v>11</v>
      </c>
      <c r="D84" s="492" t="s">
        <v>213</v>
      </c>
      <c r="E84" s="481">
        <v>128</v>
      </c>
      <c r="F84" s="109"/>
      <c r="G84" s="98"/>
      <c r="H84" s="163"/>
      <c r="I84" s="128"/>
      <c r="J84" s="399">
        <f>E84+G84+G85-I84-I85</f>
        <v>128</v>
      </c>
    </row>
    <row r="85" spans="3:11" ht="13.5" thickBot="1">
      <c r="C85" s="491"/>
      <c r="D85" s="493"/>
      <c r="E85" s="482"/>
      <c r="F85" s="104"/>
      <c r="G85" s="129"/>
      <c r="H85" s="164"/>
      <c r="I85" s="129"/>
      <c r="J85" s="402"/>
    </row>
    <row r="86" spans="3:11" ht="13.5" thickBot="1">
      <c r="C86" s="135">
        <v>12</v>
      </c>
      <c r="D86" s="136" t="s">
        <v>310</v>
      </c>
      <c r="E86" s="137">
        <v>35090</v>
      </c>
      <c r="F86" s="140"/>
      <c r="G86" s="152"/>
      <c r="H86" s="442"/>
      <c r="I86" s="152"/>
      <c r="J86" s="403">
        <f>E86+G86-I86</f>
        <v>35090</v>
      </c>
    </row>
    <row r="87" spans="3:11" ht="15" customHeight="1">
      <c r="C87" s="127"/>
      <c r="D87" s="155" t="s">
        <v>70</v>
      </c>
      <c r="E87" s="168">
        <f>SUM(E59:E86)</f>
        <v>805616.5</v>
      </c>
      <c r="F87" s="155"/>
      <c r="G87" s="168">
        <f>SUM(G59:G86)</f>
        <v>0</v>
      </c>
      <c r="H87" s="155"/>
      <c r="I87" s="168">
        <f>SUM(I59:I86)</f>
        <v>0</v>
      </c>
      <c r="J87" s="156">
        <f>SUM(J59:J86)</f>
        <v>805616.5</v>
      </c>
      <c r="K87" s="157">
        <f>E87+G87-I87</f>
        <v>805616.5</v>
      </c>
    </row>
    <row r="88" spans="3:11" ht="15">
      <c r="C88" s="169"/>
      <c r="D88" s="170"/>
      <c r="E88" s="170"/>
      <c r="F88" s="169"/>
      <c r="G88" s="169"/>
      <c r="H88" s="169"/>
      <c r="I88" s="170"/>
      <c r="J88" s="170"/>
      <c r="K88" s="157">
        <f>K87+K119</f>
        <v>1093535.8</v>
      </c>
    </row>
    <row r="89" spans="3:11">
      <c r="C89" s="10"/>
      <c r="D89" s="10"/>
      <c r="E89" s="10"/>
      <c r="F89" s="10"/>
      <c r="G89" s="10"/>
      <c r="H89" s="10"/>
      <c r="I89" s="10"/>
      <c r="J89" s="10"/>
    </row>
    <row r="90" spans="3:11">
      <c r="C90" s="10"/>
      <c r="D90" s="10"/>
      <c r="E90" s="10"/>
      <c r="F90" s="10"/>
      <c r="G90" s="10"/>
      <c r="H90" s="10"/>
      <c r="I90" s="10"/>
      <c r="J90" s="10"/>
    </row>
    <row r="91" spans="3:11" ht="15.75">
      <c r="C91" s="92"/>
      <c r="D91" s="508" t="s">
        <v>76</v>
      </c>
      <c r="E91" s="508"/>
      <c r="F91" s="508"/>
      <c r="G91" s="508"/>
      <c r="H91" s="508"/>
      <c r="I91" s="508"/>
      <c r="J91" s="508"/>
    </row>
    <row r="92" spans="3:11">
      <c r="C92" s="470" t="s">
        <v>5</v>
      </c>
      <c r="D92" s="470" t="s">
        <v>48</v>
      </c>
      <c r="E92" s="94" t="s">
        <v>49</v>
      </c>
      <c r="F92" s="470" t="s">
        <v>50</v>
      </c>
      <c r="G92" s="470" t="s">
        <v>51</v>
      </c>
      <c r="H92" s="470" t="s">
        <v>50</v>
      </c>
      <c r="I92" s="94" t="s">
        <v>52</v>
      </c>
      <c r="J92" s="94" t="s">
        <v>53</v>
      </c>
    </row>
    <row r="93" spans="3:11">
      <c r="C93" s="470"/>
      <c r="D93" s="470"/>
      <c r="E93" s="94" t="s">
        <v>54</v>
      </c>
      <c r="F93" s="470"/>
      <c r="G93" s="470"/>
      <c r="H93" s="470"/>
      <c r="I93" s="94" t="s">
        <v>55</v>
      </c>
      <c r="J93" s="94" t="s">
        <v>56</v>
      </c>
    </row>
    <row r="94" spans="3:11">
      <c r="C94" s="171">
        <v>1</v>
      </c>
      <c r="D94" s="172" t="s">
        <v>77</v>
      </c>
      <c r="E94" s="112">
        <v>3540</v>
      </c>
      <c r="F94" s="112"/>
      <c r="G94" s="112">
        <v>0</v>
      </c>
      <c r="H94" s="101"/>
      <c r="I94" s="112"/>
      <c r="J94" s="405">
        <f t="shared" ref="J94:J103" si="0">E94+G94-I94</f>
        <v>3540</v>
      </c>
    </row>
    <row r="95" spans="3:11">
      <c r="C95" s="171">
        <v>2</v>
      </c>
      <c r="D95" s="94" t="s">
        <v>78</v>
      </c>
      <c r="E95" s="173">
        <v>984</v>
      </c>
      <c r="F95" s="101"/>
      <c r="G95" s="112"/>
      <c r="H95" s="101"/>
      <c r="I95" s="112"/>
      <c r="J95" s="405">
        <f t="shared" si="0"/>
        <v>984</v>
      </c>
    </row>
    <row r="96" spans="3:11">
      <c r="C96" s="171">
        <v>3</v>
      </c>
      <c r="D96" s="174" t="s">
        <v>79</v>
      </c>
      <c r="E96" s="175">
        <v>13250</v>
      </c>
      <c r="F96" s="101"/>
      <c r="G96" s="112"/>
      <c r="H96" s="101"/>
      <c r="I96" s="112"/>
      <c r="J96" s="405">
        <f t="shared" si="0"/>
        <v>13250</v>
      </c>
    </row>
    <row r="97" spans="3:11">
      <c r="C97" s="171">
        <v>4</v>
      </c>
      <c r="D97" s="94" t="s">
        <v>80</v>
      </c>
      <c r="E97" s="173">
        <v>54000</v>
      </c>
      <c r="F97" s="101"/>
      <c r="G97" s="112"/>
      <c r="H97" s="101"/>
      <c r="I97" s="112"/>
      <c r="J97" s="405">
        <f t="shared" si="0"/>
        <v>54000</v>
      </c>
    </row>
    <row r="98" spans="3:11">
      <c r="C98" s="171">
        <v>6</v>
      </c>
      <c r="D98" s="94" t="s">
        <v>81</v>
      </c>
      <c r="E98" s="173">
        <v>1790</v>
      </c>
      <c r="F98" s="101"/>
      <c r="G98" s="112"/>
      <c r="H98" s="101"/>
      <c r="I98" s="112"/>
      <c r="J98" s="405">
        <f t="shared" si="0"/>
        <v>1790</v>
      </c>
    </row>
    <row r="99" spans="3:11">
      <c r="C99" s="171">
        <v>7</v>
      </c>
      <c r="D99" s="94" t="s">
        <v>82</v>
      </c>
      <c r="E99" s="173">
        <v>24000</v>
      </c>
      <c r="F99" s="101"/>
      <c r="G99" s="112"/>
      <c r="H99" s="114"/>
      <c r="I99" s="112"/>
      <c r="J99" s="405">
        <f t="shared" si="0"/>
        <v>24000</v>
      </c>
    </row>
    <row r="100" spans="3:11">
      <c r="C100" s="171">
        <v>8</v>
      </c>
      <c r="D100" s="94" t="s">
        <v>83</v>
      </c>
      <c r="E100" s="173">
        <v>6325</v>
      </c>
      <c r="F100" s="101"/>
      <c r="G100" s="112"/>
      <c r="H100" s="101"/>
      <c r="I100" s="112"/>
      <c r="J100" s="405">
        <f t="shared" si="0"/>
        <v>6325</v>
      </c>
    </row>
    <row r="101" spans="3:11">
      <c r="C101" s="167"/>
      <c r="D101" s="384" t="s">
        <v>58</v>
      </c>
      <c r="E101" s="385">
        <v>6600</v>
      </c>
      <c r="F101" s="386"/>
      <c r="G101" s="387"/>
      <c r="H101" s="386"/>
      <c r="I101" s="387"/>
      <c r="J101" s="406">
        <f t="shared" si="0"/>
        <v>6600</v>
      </c>
    </row>
    <row r="102" spans="3:11">
      <c r="C102" s="337"/>
      <c r="D102" s="384" t="s">
        <v>59</v>
      </c>
      <c r="E102" s="385">
        <v>201110.6</v>
      </c>
      <c r="F102" s="386"/>
      <c r="G102" s="387"/>
      <c r="H102" s="386"/>
      <c r="I102" s="387"/>
      <c r="J102" s="406">
        <f t="shared" si="0"/>
        <v>201110.6</v>
      </c>
    </row>
    <row r="103" spans="3:11">
      <c r="C103" s="167"/>
      <c r="D103" s="384" t="s">
        <v>63</v>
      </c>
      <c r="E103" s="385">
        <v>33000</v>
      </c>
      <c r="F103" s="386"/>
      <c r="G103" s="387"/>
      <c r="H103" s="386"/>
      <c r="I103" s="387"/>
      <c r="J103" s="406">
        <f t="shared" si="0"/>
        <v>33000</v>
      </c>
    </row>
    <row r="104" spans="3:11" ht="13.5" thickBot="1">
      <c r="C104" s="108"/>
      <c r="D104" s="176" t="s">
        <v>70</v>
      </c>
      <c r="E104" s="177">
        <f>SUM(E94:E103)</f>
        <v>344599.6</v>
      </c>
      <c r="F104" s="176"/>
      <c r="G104" s="176"/>
      <c r="H104" s="176"/>
      <c r="I104" s="176"/>
      <c r="J104" s="407">
        <f>SUM(J94:J103)</f>
        <v>344599.6</v>
      </c>
      <c r="K104" s="157">
        <f>E104+G104-I104</f>
        <v>344599.6</v>
      </c>
    </row>
    <row r="105" spans="3:11">
      <c r="C105" s="10"/>
      <c r="D105" s="155"/>
      <c r="E105" s="168"/>
      <c r="F105" s="120"/>
      <c r="G105" s="127"/>
      <c r="H105" s="166"/>
      <c r="I105" s="127"/>
      <c r="J105" s="178"/>
    </row>
    <row r="106" spans="3:11">
      <c r="C106" s="10"/>
      <c r="D106" s="10"/>
      <c r="E106" s="10"/>
      <c r="F106" s="10"/>
      <c r="G106" s="10"/>
      <c r="H106" s="10"/>
      <c r="I106" s="10"/>
      <c r="J106" s="10"/>
    </row>
    <row r="107" spans="3:11">
      <c r="C107" s="112"/>
      <c r="D107" s="504" t="s">
        <v>84</v>
      </c>
      <c r="E107" s="505"/>
      <c r="F107" s="505"/>
      <c r="G107" s="505"/>
      <c r="H107" s="505"/>
      <c r="I107" s="505"/>
      <c r="J107" s="506"/>
    </row>
    <row r="108" spans="3:11">
      <c r="C108" s="471" t="s">
        <v>5</v>
      </c>
      <c r="D108" s="471" t="s">
        <v>48</v>
      </c>
      <c r="E108" s="94" t="s">
        <v>49</v>
      </c>
      <c r="F108" s="471" t="s">
        <v>50</v>
      </c>
      <c r="G108" s="471" t="s">
        <v>51</v>
      </c>
      <c r="H108" s="471" t="s">
        <v>50</v>
      </c>
      <c r="I108" s="94" t="s">
        <v>52</v>
      </c>
      <c r="J108" s="94" t="s">
        <v>53</v>
      </c>
    </row>
    <row r="109" spans="3:11">
      <c r="C109" s="507"/>
      <c r="D109" s="507"/>
      <c r="E109" s="94" t="s">
        <v>54</v>
      </c>
      <c r="F109" s="507"/>
      <c r="G109" s="507"/>
      <c r="H109" s="507"/>
      <c r="I109" s="94" t="s">
        <v>55</v>
      </c>
      <c r="J109" s="94" t="s">
        <v>56</v>
      </c>
    </row>
    <row r="110" spans="3:11">
      <c r="C110" s="171">
        <v>1</v>
      </c>
      <c r="D110" s="94" t="s">
        <v>85</v>
      </c>
      <c r="E110" s="173">
        <v>112500</v>
      </c>
      <c r="F110" s="101"/>
      <c r="G110" s="112"/>
      <c r="H110" s="101"/>
      <c r="I110" s="112"/>
      <c r="J110" s="405">
        <f t="shared" ref="J110:J117" si="1">E110+G110-I110</f>
        <v>112500</v>
      </c>
    </row>
    <row r="111" spans="3:11">
      <c r="C111" s="171">
        <v>2</v>
      </c>
      <c r="D111" s="94" t="s">
        <v>86</v>
      </c>
      <c r="E111" s="173">
        <v>130</v>
      </c>
      <c r="F111" s="101"/>
      <c r="G111" s="112"/>
      <c r="H111" s="101"/>
      <c r="I111" s="112"/>
      <c r="J111" s="405">
        <f t="shared" si="1"/>
        <v>130</v>
      </c>
    </row>
    <row r="112" spans="3:11">
      <c r="C112" s="171">
        <v>3</v>
      </c>
      <c r="D112" s="94" t="s">
        <v>87</v>
      </c>
      <c r="E112" s="173">
        <v>120</v>
      </c>
      <c r="F112" s="101"/>
      <c r="G112" s="112"/>
      <c r="H112" s="101"/>
      <c r="I112" s="112"/>
      <c r="J112" s="405">
        <f t="shared" si="1"/>
        <v>120</v>
      </c>
    </row>
    <row r="113" spans="3:11">
      <c r="C113" s="167"/>
      <c r="D113" s="95" t="s">
        <v>88</v>
      </c>
      <c r="E113" s="181">
        <v>16000</v>
      </c>
      <c r="F113" s="104"/>
      <c r="G113" s="105"/>
      <c r="H113" s="104"/>
      <c r="I113" s="105"/>
      <c r="J113" s="405">
        <f t="shared" si="1"/>
        <v>16000</v>
      </c>
    </row>
    <row r="114" spans="3:11">
      <c r="C114" s="167"/>
      <c r="D114" s="95" t="s">
        <v>89</v>
      </c>
      <c r="E114" s="181">
        <v>60</v>
      </c>
      <c r="F114" s="104"/>
      <c r="G114" s="105"/>
      <c r="H114" s="104"/>
      <c r="I114" s="105"/>
      <c r="J114" s="405">
        <f t="shared" si="1"/>
        <v>60</v>
      </c>
    </row>
    <row r="115" spans="3:11">
      <c r="C115" s="167"/>
      <c r="D115" s="95" t="s">
        <v>90</v>
      </c>
      <c r="E115" s="181">
        <v>91.8</v>
      </c>
      <c r="F115" s="104"/>
      <c r="G115" s="105"/>
      <c r="H115" s="104"/>
      <c r="I115" s="105"/>
      <c r="J115" s="405">
        <f t="shared" si="1"/>
        <v>91.8</v>
      </c>
    </row>
    <row r="116" spans="3:11">
      <c r="C116" s="295"/>
      <c r="D116" s="94" t="s">
        <v>74</v>
      </c>
      <c r="E116" s="173">
        <v>1622</v>
      </c>
      <c r="F116" s="101"/>
      <c r="G116" s="112"/>
      <c r="H116" s="101"/>
      <c r="I116" s="112"/>
      <c r="J116" s="405">
        <f t="shared" si="1"/>
        <v>1622</v>
      </c>
    </row>
    <row r="117" spans="3:11">
      <c r="C117" s="296">
        <v>16</v>
      </c>
      <c r="D117" s="294" t="s">
        <v>75</v>
      </c>
      <c r="E117" s="297">
        <v>12156.5</v>
      </c>
      <c r="F117" s="333"/>
      <c r="G117" s="334"/>
      <c r="H117" s="335"/>
      <c r="I117" s="336"/>
      <c r="J117" s="408">
        <f t="shared" si="1"/>
        <v>12156.5</v>
      </c>
    </row>
    <row r="118" spans="3:11">
      <c r="C118" s="367"/>
      <c r="D118" s="94" t="s">
        <v>72</v>
      </c>
      <c r="E118" s="173">
        <v>145239</v>
      </c>
      <c r="F118" s="101"/>
      <c r="G118" s="112"/>
      <c r="H118" s="101"/>
      <c r="I118" s="112"/>
      <c r="J118" s="405">
        <f t="shared" ref="J118" si="2">E118+G118-I118</f>
        <v>145239</v>
      </c>
    </row>
    <row r="119" spans="3:11" ht="13.5" thickBot="1">
      <c r="C119" s="108"/>
      <c r="D119" s="176" t="s">
        <v>70</v>
      </c>
      <c r="E119" s="177">
        <f>SUM(E110:E118)</f>
        <v>287919.3</v>
      </c>
      <c r="F119" s="176"/>
      <c r="G119" s="176"/>
      <c r="H119" s="176"/>
      <c r="I119" s="176"/>
      <c r="J119" s="409">
        <f>SUM(J110:J118)</f>
        <v>287919.3</v>
      </c>
      <c r="K119" s="157">
        <f>E119+G119-I119</f>
        <v>287919.3</v>
      </c>
    </row>
    <row r="120" spans="3:11">
      <c r="C120" s="158"/>
      <c r="D120" s="155"/>
      <c r="E120" s="168"/>
      <c r="F120" s="120"/>
      <c r="G120" s="127"/>
      <c r="H120" s="166"/>
      <c r="I120" s="127"/>
      <c r="J120" s="179"/>
      <c r="K120" s="180"/>
    </row>
  </sheetData>
  <mergeCells count="95">
    <mergeCell ref="C79:C81"/>
    <mergeCell ref="D79:D81"/>
    <mergeCell ref="E79:E81"/>
    <mergeCell ref="D107:J107"/>
    <mergeCell ref="C108:C109"/>
    <mergeCell ref="D108:D109"/>
    <mergeCell ref="F108:F109"/>
    <mergeCell ref="G108:G109"/>
    <mergeCell ref="H108:H109"/>
    <mergeCell ref="D91:J91"/>
    <mergeCell ref="C92:C93"/>
    <mergeCell ref="D92:D93"/>
    <mergeCell ref="F92:F93"/>
    <mergeCell ref="G92:G93"/>
    <mergeCell ref="H92:H93"/>
    <mergeCell ref="C82:C83"/>
    <mergeCell ref="C72:C74"/>
    <mergeCell ref="D72:D74"/>
    <mergeCell ref="E72:E74"/>
    <mergeCell ref="C75:C77"/>
    <mergeCell ref="D75:D77"/>
    <mergeCell ref="E75:E77"/>
    <mergeCell ref="D82:D83"/>
    <mergeCell ref="E82:E83"/>
    <mergeCell ref="C84:C85"/>
    <mergeCell ref="D84:D85"/>
    <mergeCell ref="E84:E85"/>
    <mergeCell ref="C69:C71"/>
    <mergeCell ref="D69:D71"/>
    <mergeCell ref="E69:E71"/>
    <mergeCell ref="D66:D68"/>
    <mergeCell ref="E66:E68"/>
    <mergeCell ref="C61:C62"/>
    <mergeCell ref="D61:D62"/>
    <mergeCell ref="E61:E62"/>
    <mergeCell ref="C66:C68"/>
    <mergeCell ref="D42:D44"/>
    <mergeCell ref="E42:E44"/>
    <mergeCell ref="C63:C65"/>
    <mergeCell ref="D63:D65"/>
    <mergeCell ref="E63:E65"/>
    <mergeCell ref="D56:J56"/>
    <mergeCell ref="C57:C58"/>
    <mergeCell ref="D57:D58"/>
    <mergeCell ref="F57:F58"/>
    <mergeCell ref="G57:G58"/>
    <mergeCell ref="C45:C47"/>
    <mergeCell ref="D45:D47"/>
    <mergeCell ref="C33:C35"/>
    <mergeCell ref="D33:D35"/>
    <mergeCell ref="E33:E35"/>
    <mergeCell ref="C36:C38"/>
    <mergeCell ref="D36:D38"/>
    <mergeCell ref="E36:E38"/>
    <mergeCell ref="E48:E50"/>
    <mergeCell ref="H57:H58"/>
    <mergeCell ref="C59:C60"/>
    <mergeCell ref="D59:D60"/>
    <mergeCell ref="C39:C41"/>
    <mergeCell ref="D39:D41"/>
    <mergeCell ref="E39:E41"/>
    <mergeCell ref="C42:C44"/>
    <mergeCell ref="E45:E47"/>
    <mergeCell ref="C48:C50"/>
    <mergeCell ref="D48:D50"/>
    <mergeCell ref="C27:C29"/>
    <mergeCell ref="D27:D29"/>
    <mergeCell ref="E27:E29"/>
    <mergeCell ref="C30:C32"/>
    <mergeCell ref="D30:D32"/>
    <mergeCell ref="E30:E32"/>
    <mergeCell ref="C20:C22"/>
    <mergeCell ref="D20:D22"/>
    <mergeCell ref="E20:E22"/>
    <mergeCell ref="C23:C26"/>
    <mergeCell ref="D23:D26"/>
    <mergeCell ref="E23:E26"/>
    <mergeCell ref="C14:C17"/>
    <mergeCell ref="D14:D17"/>
    <mergeCell ref="E14:E17"/>
    <mergeCell ref="C18:C19"/>
    <mergeCell ref="D18:D19"/>
    <mergeCell ref="E18:E19"/>
    <mergeCell ref="C6:C10"/>
    <mergeCell ref="D6:D10"/>
    <mergeCell ref="E6:E10"/>
    <mergeCell ref="C11:C13"/>
    <mergeCell ref="D11:D13"/>
    <mergeCell ref="E11:E13"/>
    <mergeCell ref="D1:J1"/>
    <mergeCell ref="C2:C3"/>
    <mergeCell ref="D2:D3"/>
    <mergeCell ref="F2:F3"/>
    <mergeCell ref="G2:G3"/>
    <mergeCell ref="H2:H3"/>
  </mergeCells>
  <pageMargins left="0.39370078740157483" right="0.19685039370078741" top="0.19685039370078741" bottom="0.19685039370078741" header="0.35433070866141736" footer="0.39370078740157483"/>
  <pageSetup paperSize="9" scale="70" firstPageNumber="0" orientation="portrait" horizontalDpi="300" verticalDpi="300" r:id="rId1"/>
  <headerFooter alignWithMargins="0"/>
  <rowBreaks count="1" manualBreakCount="1">
    <brk id="55" max="10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H167"/>
  <sheetViews>
    <sheetView view="pageBreakPreview" topLeftCell="A143" zoomScaleSheetLayoutView="100" workbookViewId="0">
      <selection activeCell="H159" sqref="H159"/>
    </sheetView>
  </sheetViews>
  <sheetFormatPr defaultRowHeight="12.75"/>
  <cols>
    <col min="1" max="1" width="6.5703125" style="2" customWidth="1"/>
    <col min="2" max="2" width="13.28515625" style="2" customWidth="1"/>
    <col min="3" max="3" width="30.7109375" style="2" customWidth="1"/>
    <col min="4" max="4" width="10.28515625" style="2" customWidth="1"/>
    <col min="5" max="5" width="13.28515625" style="2" customWidth="1"/>
    <col min="6" max="6" width="14.42578125" style="2" customWidth="1"/>
    <col min="7" max="7" width="20" style="2" customWidth="1"/>
    <col min="8" max="8" width="12.42578125" style="2" customWidth="1"/>
    <col min="9" max="256" width="9.140625" style="2"/>
    <col min="257" max="257" width="6.5703125" style="2" customWidth="1"/>
    <col min="258" max="258" width="12.7109375" style="2" customWidth="1"/>
    <col min="259" max="259" width="30.7109375" style="2" customWidth="1"/>
    <col min="260" max="260" width="9.28515625" style="2" customWidth="1"/>
    <col min="261" max="262" width="12.7109375" style="2" customWidth="1"/>
    <col min="263" max="263" width="20" style="2" customWidth="1"/>
    <col min="264" max="264" width="12.42578125" style="2" customWidth="1"/>
    <col min="265" max="512" width="9.140625" style="2"/>
    <col min="513" max="513" width="6.5703125" style="2" customWidth="1"/>
    <col min="514" max="514" width="12.7109375" style="2" customWidth="1"/>
    <col min="515" max="515" width="30.7109375" style="2" customWidth="1"/>
    <col min="516" max="516" width="9.28515625" style="2" customWidth="1"/>
    <col min="517" max="518" width="12.7109375" style="2" customWidth="1"/>
    <col min="519" max="519" width="20" style="2" customWidth="1"/>
    <col min="520" max="520" width="12.42578125" style="2" customWidth="1"/>
    <col min="521" max="768" width="9.140625" style="2"/>
    <col min="769" max="769" width="6.5703125" style="2" customWidth="1"/>
    <col min="770" max="770" width="12.7109375" style="2" customWidth="1"/>
    <col min="771" max="771" width="30.7109375" style="2" customWidth="1"/>
    <col min="772" max="772" width="9.28515625" style="2" customWidth="1"/>
    <col min="773" max="774" width="12.7109375" style="2" customWidth="1"/>
    <col min="775" max="775" width="20" style="2" customWidth="1"/>
    <col min="776" max="776" width="12.42578125" style="2" customWidth="1"/>
    <col min="777" max="1024" width="9.140625" style="2"/>
    <col min="1025" max="1025" width="6.5703125" style="2" customWidth="1"/>
    <col min="1026" max="1026" width="12.7109375" style="2" customWidth="1"/>
    <col min="1027" max="1027" width="30.7109375" style="2" customWidth="1"/>
    <col min="1028" max="1028" width="9.28515625" style="2" customWidth="1"/>
    <col min="1029" max="1030" width="12.7109375" style="2" customWidth="1"/>
    <col min="1031" max="1031" width="20" style="2" customWidth="1"/>
    <col min="1032" max="1032" width="12.42578125" style="2" customWidth="1"/>
    <col min="1033" max="1280" width="9.140625" style="2"/>
    <col min="1281" max="1281" width="6.5703125" style="2" customWidth="1"/>
    <col min="1282" max="1282" width="12.7109375" style="2" customWidth="1"/>
    <col min="1283" max="1283" width="30.7109375" style="2" customWidth="1"/>
    <col min="1284" max="1284" width="9.28515625" style="2" customWidth="1"/>
    <col min="1285" max="1286" width="12.7109375" style="2" customWidth="1"/>
    <col min="1287" max="1287" width="20" style="2" customWidth="1"/>
    <col min="1288" max="1288" width="12.42578125" style="2" customWidth="1"/>
    <col min="1289" max="1536" width="9.140625" style="2"/>
    <col min="1537" max="1537" width="6.5703125" style="2" customWidth="1"/>
    <col min="1538" max="1538" width="12.7109375" style="2" customWidth="1"/>
    <col min="1539" max="1539" width="30.7109375" style="2" customWidth="1"/>
    <col min="1540" max="1540" width="9.28515625" style="2" customWidth="1"/>
    <col min="1541" max="1542" width="12.7109375" style="2" customWidth="1"/>
    <col min="1543" max="1543" width="20" style="2" customWidth="1"/>
    <col min="1544" max="1544" width="12.42578125" style="2" customWidth="1"/>
    <col min="1545" max="1792" width="9.140625" style="2"/>
    <col min="1793" max="1793" width="6.5703125" style="2" customWidth="1"/>
    <col min="1794" max="1794" width="12.7109375" style="2" customWidth="1"/>
    <col min="1795" max="1795" width="30.7109375" style="2" customWidth="1"/>
    <col min="1796" max="1796" width="9.28515625" style="2" customWidth="1"/>
    <col min="1797" max="1798" width="12.7109375" style="2" customWidth="1"/>
    <col min="1799" max="1799" width="20" style="2" customWidth="1"/>
    <col min="1800" max="1800" width="12.42578125" style="2" customWidth="1"/>
    <col min="1801" max="2048" width="9.140625" style="2"/>
    <col min="2049" max="2049" width="6.5703125" style="2" customWidth="1"/>
    <col min="2050" max="2050" width="12.7109375" style="2" customWidth="1"/>
    <col min="2051" max="2051" width="30.7109375" style="2" customWidth="1"/>
    <col min="2052" max="2052" width="9.28515625" style="2" customWidth="1"/>
    <col min="2053" max="2054" width="12.7109375" style="2" customWidth="1"/>
    <col min="2055" max="2055" width="20" style="2" customWidth="1"/>
    <col min="2056" max="2056" width="12.42578125" style="2" customWidth="1"/>
    <col min="2057" max="2304" width="9.140625" style="2"/>
    <col min="2305" max="2305" width="6.5703125" style="2" customWidth="1"/>
    <col min="2306" max="2306" width="12.7109375" style="2" customWidth="1"/>
    <col min="2307" max="2307" width="30.7109375" style="2" customWidth="1"/>
    <col min="2308" max="2308" width="9.28515625" style="2" customWidth="1"/>
    <col min="2309" max="2310" width="12.7109375" style="2" customWidth="1"/>
    <col min="2311" max="2311" width="20" style="2" customWidth="1"/>
    <col min="2312" max="2312" width="12.42578125" style="2" customWidth="1"/>
    <col min="2313" max="2560" width="9.140625" style="2"/>
    <col min="2561" max="2561" width="6.5703125" style="2" customWidth="1"/>
    <col min="2562" max="2562" width="12.7109375" style="2" customWidth="1"/>
    <col min="2563" max="2563" width="30.7109375" style="2" customWidth="1"/>
    <col min="2564" max="2564" width="9.28515625" style="2" customWidth="1"/>
    <col min="2565" max="2566" width="12.7109375" style="2" customWidth="1"/>
    <col min="2567" max="2567" width="20" style="2" customWidth="1"/>
    <col min="2568" max="2568" width="12.42578125" style="2" customWidth="1"/>
    <col min="2569" max="2816" width="9.140625" style="2"/>
    <col min="2817" max="2817" width="6.5703125" style="2" customWidth="1"/>
    <col min="2818" max="2818" width="12.7109375" style="2" customWidth="1"/>
    <col min="2819" max="2819" width="30.7109375" style="2" customWidth="1"/>
    <col min="2820" max="2820" width="9.28515625" style="2" customWidth="1"/>
    <col min="2821" max="2822" width="12.7109375" style="2" customWidth="1"/>
    <col min="2823" max="2823" width="20" style="2" customWidth="1"/>
    <col min="2824" max="2824" width="12.42578125" style="2" customWidth="1"/>
    <col min="2825" max="3072" width="9.140625" style="2"/>
    <col min="3073" max="3073" width="6.5703125" style="2" customWidth="1"/>
    <col min="3074" max="3074" width="12.7109375" style="2" customWidth="1"/>
    <col min="3075" max="3075" width="30.7109375" style="2" customWidth="1"/>
    <col min="3076" max="3076" width="9.28515625" style="2" customWidth="1"/>
    <col min="3077" max="3078" width="12.7109375" style="2" customWidth="1"/>
    <col min="3079" max="3079" width="20" style="2" customWidth="1"/>
    <col min="3080" max="3080" width="12.42578125" style="2" customWidth="1"/>
    <col min="3081" max="3328" width="9.140625" style="2"/>
    <col min="3329" max="3329" width="6.5703125" style="2" customWidth="1"/>
    <col min="3330" max="3330" width="12.7109375" style="2" customWidth="1"/>
    <col min="3331" max="3331" width="30.7109375" style="2" customWidth="1"/>
    <col min="3332" max="3332" width="9.28515625" style="2" customWidth="1"/>
    <col min="3333" max="3334" width="12.7109375" style="2" customWidth="1"/>
    <col min="3335" max="3335" width="20" style="2" customWidth="1"/>
    <col min="3336" max="3336" width="12.42578125" style="2" customWidth="1"/>
    <col min="3337" max="3584" width="9.140625" style="2"/>
    <col min="3585" max="3585" width="6.5703125" style="2" customWidth="1"/>
    <col min="3586" max="3586" width="12.7109375" style="2" customWidth="1"/>
    <col min="3587" max="3587" width="30.7109375" style="2" customWidth="1"/>
    <col min="3588" max="3588" width="9.28515625" style="2" customWidth="1"/>
    <col min="3589" max="3590" width="12.7109375" style="2" customWidth="1"/>
    <col min="3591" max="3591" width="20" style="2" customWidth="1"/>
    <col min="3592" max="3592" width="12.42578125" style="2" customWidth="1"/>
    <col min="3593" max="3840" width="9.140625" style="2"/>
    <col min="3841" max="3841" width="6.5703125" style="2" customWidth="1"/>
    <col min="3842" max="3842" width="12.7109375" style="2" customWidth="1"/>
    <col min="3843" max="3843" width="30.7109375" style="2" customWidth="1"/>
    <col min="3844" max="3844" width="9.28515625" style="2" customWidth="1"/>
    <col min="3845" max="3846" width="12.7109375" style="2" customWidth="1"/>
    <col min="3847" max="3847" width="20" style="2" customWidth="1"/>
    <col min="3848" max="3848" width="12.42578125" style="2" customWidth="1"/>
    <col min="3849" max="4096" width="9.140625" style="2"/>
    <col min="4097" max="4097" width="6.5703125" style="2" customWidth="1"/>
    <col min="4098" max="4098" width="12.7109375" style="2" customWidth="1"/>
    <col min="4099" max="4099" width="30.7109375" style="2" customWidth="1"/>
    <col min="4100" max="4100" width="9.28515625" style="2" customWidth="1"/>
    <col min="4101" max="4102" width="12.7109375" style="2" customWidth="1"/>
    <col min="4103" max="4103" width="20" style="2" customWidth="1"/>
    <col min="4104" max="4104" width="12.42578125" style="2" customWidth="1"/>
    <col min="4105" max="4352" width="9.140625" style="2"/>
    <col min="4353" max="4353" width="6.5703125" style="2" customWidth="1"/>
    <col min="4354" max="4354" width="12.7109375" style="2" customWidth="1"/>
    <col min="4355" max="4355" width="30.7109375" style="2" customWidth="1"/>
    <col min="4356" max="4356" width="9.28515625" style="2" customWidth="1"/>
    <col min="4357" max="4358" width="12.7109375" style="2" customWidth="1"/>
    <col min="4359" max="4359" width="20" style="2" customWidth="1"/>
    <col min="4360" max="4360" width="12.42578125" style="2" customWidth="1"/>
    <col min="4361" max="4608" width="9.140625" style="2"/>
    <col min="4609" max="4609" width="6.5703125" style="2" customWidth="1"/>
    <col min="4610" max="4610" width="12.7109375" style="2" customWidth="1"/>
    <col min="4611" max="4611" width="30.7109375" style="2" customWidth="1"/>
    <col min="4612" max="4612" width="9.28515625" style="2" customWidth="1"/>
    <col min="4613" max="4614" width="12.7109375" style="2" customWidth="1"/>
    <col min="4615" max="4615" width="20" style="2" customWidth="1"/>
    <col min="4616" max="4616" width="12.42578125" style="2" customWidth="1"/>
    <col min="4617" max="4864" width="9.140625" style="2"/>
    <col min="4865" max="4865" width="6.5703125" style="2" customWidth="1"/>
    <col min="4866" max="4866" width="12.7109375" style="2" customWidth="1"/>
    <col min="4867" max="4867" width="30.7109375" style="2" customWidth="1"/>
    <col min="4868" max="4868" width="9.28515625" style="2" customWidth="1"/>
    <col min="4869" max="4870" width="12.7109375" style="2" customWidth="1"/>
    <col min="4871" max="4871" width="20" style="2" customWidth="1"/>
    <col min="4872" max="4872" width="12.42578125" style="2" customWidth="1"/>
    <col min="4873" max="5120" width="9.140625" style="2"/>
    <col min="5121" max="5121" width="6.5703125" style="2" customWidth="1"/>
    <col min="5122" max="5122" width="12.7109375" style="2" customWidth="1"/>
    <col min="5123" max="5123" width="30.7109375" style="2" customWidth="1"/>
    <col min="5124" max="5124" width="9.28515625" style="2" customWidth="1"/>
    <col min="5125" max="5126" width="12.7109375" style="2" customWidth="1"/>
    <col min="5127" max="5127" width="20" style="2" customWidth="1"/>
    <col min="5128" max="5128" width="12.42578125" style="2" customWidth="1"/>
    <col min="5129" max="5376" width="9.140625" style="2"/>
    <col min="5377" max="5377" width="6.5703125" style="2" customWidth="1"/>
    <col min="5378" max="5378" width="12.7109375" style="2" customWidth="1"/>
    <col min="5379" max="5379" width="30.7109375" style="2" customWidth="1"/>
    <col min="5380" max="5380" width="9.28515625" style="2" customWidth="1"/>
    <col min="5381" max="5382" width="12.7109375" style="2" customWidth="1"/>
    <col min="5383" max="5383" width="20" style="2" customWidth="1"/>
    <col min="5384" max="5384" width="12.42578125" style="2" customWidth="1"/>
    <col min="5385" max="5632" width="9.140625" style="2"/>
    <col min="5633" max="5633" width="6.5703125" style="2" customWidth="1"/>
    <col min="5634" max="5634" width="12.7109375" style="2" customWidth="1"/>
    <col min="5635" max="5635" width="30.7109375" style="2" customWidth="1"/>
    <col min="5636" max="5636" width="9.28515625" style="2" customWidth="1"/>
    <col min="5637" max="5638" width="12.7109375" style="2" customWidth="1"/>
    <col min="5639" max="5639" width="20" style="2" customWidth="1"/>
    <col min="5640" max="5640" width="12.42578125" style="2" customWidth="1"/>
    <col min="5641" max="5888" width="9.140625" style="2"/>
    <col min="5889" max="5889" width="6.5703125" style="2" customWidth="1"/>
    <col min="5890" max="5890" width="12.7109375" style="2" customWidth="1"/>
    <col min="5891" max="5891" width="30.7109375" style="2" customWidth="1"/>
    <col min="5892" max="5892" width="9.28515625" style="2" customWidth="1"/>
    <col min="5893" max="5894" width="12.7109375" style="2" customWidth="1"/>
    <col min="5895" max="5895" width="20" style="2" customWidth="1"/>
    <col min="5896" max="5896" width="12.42578125" style="2" customWidth="1"/>
    <col min="5897" max="6144" width="9.140625" style="2"/>
    <col min="6145" max="6145" width="6.5703125" style="2" customWidth="1"/>
    <col min="6146" max="6146" width="12.7109375" style="2" customWidth="1"/>
    <col min="6147" max="6147" width="30.7109375" style="2" customWidth="1"/>
    <col min="6148" max="6148" width="9.28515625" style="2" customWidth="1"/>
    <col min="6149" max="6150" width="12.7109375" style="2" customWidth="1"/>
    <col min="6151" max="6151" width="20" style="2" customWidth="1"/>
    <col min="6152" max="6152" width="12.42578125" style="2" customWidth="1"/>
    <col min="6153" max="6400" width="9.140625" style="2"/>
    <col min="6401" max="6401" width="6.5703125" style="2" customWidth="1"/>
    <col min="6402" max="6402" width="12.7109375" style="2" customWidth="1"/>
    <col min="6403" max="6403" width="30.7109375" style="2" customWidth="1"/>
    <col min="6404" max="6404" width="9.28515625" style="2" customWidth="1"/>
    <col min="6405" max="6406" width="12.7109375" style="2" customWidth="1"/>
    <col min="6407" max="6407" width="20" style="2" customWidth="1"/>
    <col min="6408" max="6408" width="12.42578125" style="2" customWidth="1"/>
    <col min="6409" max="6656" width="9.140625" style="2"/>
    <col min="6657" max="6657" width="6.5703125" style="2" customWidth="1"/>
    <col min="6658" max="6658" width="12.7109375" style="2" customWidth="1"/>
    <col min="6659" max="6659" width="30.7109375" style="2" customWidth="1"/>
    <col min="6660" max="6660" width="9.28515625" style="2" customWidth="1"/>
    <col min="6661" max="6662" width="12.7109375" style="2" customWidth="1"/>
    <col min="6663" max="6663" width="20" style="2" customWidth="1"/>
    <col min="6664" max="6664" width="12.42578125" style="2" customWidth="1"/>
    <col min="6665" max="6912" width="9.140625" style="2"/>
    <col min="6913" max="6913" width="6.5703125" style="2" customWidth="1"/>
    <col min="6914" max="6914" width="12.7109375" style="2" customWidth="1"/>
    <col min="6915" max="6915" width="30.7109375" style="2" customWidth="1"/>
    <col min="6916" max="6916" width="9.28515625" style="2" customWidth="1"/>
    <col min="6917" max="6918" width="12.7109375" style="2" customWidth="1"/>
    <col min="6919" max="6919" width="20" style="2" customWidth="1"/>
    <col min="6920" max="6920" width="12.42578125" style="2" customWidth="1"/>
    <col min="6921" max="7168" width="9.140625" style="2"/>
    <col min="7169" max="7169" width="6.5703125" style="2" customWidth="1"/>
    <col min="7170" max="7170" width="12.7109375" style="2" customWidth="1"/>
    <col min="7171" max="7171" width="30.7109375" style="2" customWidth="1"/>
    <col min="7172" max="7172" width="9.28515625" style="2" customWidth="1"/>
    <col min="7173" max="7174" width="12.7109375" style="2" customWidth="1"/>
    <col min="7175" max="7175" width="20" style="2" customWidth="1"/>
    <col min="7176" max="7176" width="12.42578125" style="2" customWidth="1"/>
    <col min="7177" max="7424" width="9.140625" style="2"/>
    <col min="7425" max="7425" width="6.5703125" style="2" customWidth="1"/>
    <col min="7426" max="7426" width="12.7109375" style="2" customWidth="1"/>
    <col min="7427" max="7427" width="30.7109375" style="2" customWidth="1"/>
    <col min="7428" max="7428" width="9.28515625" style="2" customWidth="1"/>
    <col min="7429" max="7430" width="12.7109375" style="2" customWidth="1"/>
    <col min="7431" max="7431" width="20" style="2" customWidth="1"/>
    <col min="7432" max="7432" width="12.42578125" style="2" customWidth="1"/>
    <col min="7433" max="7680" width="9.140625" style="2"/>
    <col min="7681" max="7681" width="6.5703125" style="2" customWidth="1"/>
    <col min="7682" max="7682" width="12.7109375" style="2" customWidth="1"/>
    <col min="7683" max="7683" width="30.7109375" style="2" customWidth="1"/>
    <col min="7684" max="7684" width="9.28515625" style="2" customWidth="1"/>
    <col min="7685" max="7686" width="12.7109375" style="2" customWidth="1"/>
    <col min="7687" max="7687" width="20" style="2" customWidth="1"/>
    <col min="7688" max="7688" width="12.42578125" style="2" customWidth="1"/>
    <col min="7689" max="7936" width="9.140625" style="2"/>
    <col min="7937" max="7937" width="6.5703125" style="2" customWidth="1"/>
    <col min="7938" max="7938" width="12.7109375" style="2" customWidth="1"/>
    <col min="7939" max="7939" width="30.7109375" style="2" customWidth="1"/>
    <col min="7940" max="7940" width="9.28515625" style="2" customWidth="1"/>
    <col min="7941" max="7942" width="12.7109375" style="2" customWidth="1"/>
    <col min="7943" max="7943" width="20" style="2" customWidth="1"/>
    <col min="7944" max="7944" width="12.42578125" style="2" customWidth="1"/>
    <col min="7945" max="8192" width="9.140625" style="2"/>
    <col min="8193" max="8193" width="6.5703125" style="2" customWidth="1"/>
    <col min="8194" max="8194" width="12.7109375" style="2" customWidth="1"/>
    <col min="8195" max="8195" width="30.7109375" style="2" customWidth="1"/>
    <col min="8196" max="8196" width="9.28515625" style="2" customWidth="1"/>
    <col min="8197" max="8198" width="12.7109375" style="2" customWidth="1"/>
    <col min="8199" max="8199" width="20" style="2" customWidth="1"/>
    <col min="8200" max="8200" width="12.42578125" style="2" customWidth="1"/>
    <col min="8201" max="8448" width="9.140625" style="2"/>
    <col min="8449" max="8449" width="6.5703125" style="2" customWidth="1"/>
    <col min="8450" max="8450" width="12.7109375" style="2" customWidth="1"/>
    <col min="8451" max="8451" width="30.7109375" style="2" customWidth="1"/>
    <col min="8452" max="8452" width="9.28515625" style="2" customWidth="1"/>
    <col min="8453" max="8454" width="12.7109375" style="2" customWidth="1"/>
    <col min="8455" max="8455" width="20" style="2" customWidth="1"/>
    <col min="8456" max="8456" width="12.42578125" style="2" customWidth="1"/>
    <col min="8457" max="8704" width="9.140625" style="2"/>
    <col min="8705" max="8705" width="6.5703125" style="2" customWidth="1"/>
    <col min="8706" max="8706" width="12.7109375" style="2" customWidth="1"/>
    <col min="8707" max="8707" width="30.7109375" style="2" customWidth="1"/>
    <col min="8708" max="8708" width="9.28515625" style="2" customWidth="1"/>
    <col min="8709" max="8710" width="12.7109375" style="2" customWidth="1"/>
    <col min="8711" max="8711" width="20" style="2" customWidth="1"/>
    <col min="8712" max="8712" width="12.42578125" style="2" customWidth="1"/>
    <col min="8713" max="8960" width="9.140625" style="2"/>
    <col min="8961" max="8961" width="6.5703125" style="2" customWidth="1"/>
    <col min="8962" max="8962" width="12.7109375" style="2" customWidth="1"/>
    <col min="8963" max="8963" width="30.7109375" style="2" customWidth="1"/>
    <col min="8964" max="8964" width="9.28515625" style="2" customWidth="1"/>
    <col min="8965" max="8966" width="12.7109375" style="2" customWidth="1"/>
    <col min="8967" max="8967" width="20" style="2" customWidth="1"/>
    <col min="8968" max="8968" width="12.42578125" style="2" customWidth="1"/>
    <col min="8969" max="9216" width="9.140625" style="2"/>
    <col min="9217" max="9217" width="6.5703125" style="2" customWidth="1"/>
    <col min="9218" max="9218" width="12.7109375" style="2" customWidth="1"/>
    <col min="9219" max="9219" width="30.7109375" style="2" customWidth="1"/>
    <col min="9220" max="9220" width="9.28515625" style="2" customWidth="1"/>
    <col min="9221" max="9222" width="12.7109375" style="2" customWidth="1"/>
    <col min="9223" max="9223" width="20" style="2" customWidth="1"/>
    <col min="9224" max="9224" width="12.42578125" style="2" customWidth="1"/>
    <col min="9225" max="9472" width="9.140625" style="2"/>
    <col min="9473" max="9473" width="6.5703125" style="2" customWidth="1"/>
    <col min="9474" max="9474" width="12.7109375" style="2" customWidth="1"/>
    <col min="9475" max="9475" width="30.7109375" style="2" customWidth="1"/>
    <col min="9476" max="9476" width="9.28515625" style="2" customWidth="1"/>
    <col min="9477" max="9478" width="12.7109375" style="2" customWidth="1"/>
    <col min="9479" max="9479" width="20" style="2" customWidth="1"/>
    <col min="9480" max="9480" width="12.42578125" style="2" customWidth="1"/>
    <col min="9481" max="9728" width="9.140625" style="2"/>
    <col min="9729" max="9729" width="6.5703125" style="2" customWidth="1"/>
    <col min="9730" max="9730" width="12.7109375" style="2" customWidth="1"/>
    <col min="9731" max="9731" width="30.7109375" style="2" customWidth="1"/>
    <col min="9732" max="9732" width="9.28515625" style="2" customWidth="1"/>
    <col min="9733" max="9734" width="12.7109375" style="2" customWidth="1"/>
    <col min="9735" max="9735" width="20" style="2" customWidth="1"/>
    <col min="9736" max="9736" width="12.42578125" style="2" customWidth="1"/>
    <col min="9737" max="9984" width="9.140625" style="2"/>
    <col min="9985" max="9985" width="6.5703125" style="2" customWidth="1"/>
    <col min="9986" max="9986" width="12.7109375" style="2" customWidth="1"/>
    <col min="9987" max="9987" width="30.7109375" style="2" customWidth="1"/>
    <col min="9988" max="9988" width="9.28515625" style="2" customWidth="1"/>
    <col min="9989" max="9990" width="12.7109375" style="2" customWidth="1"/>
    <col min="9991" max="9991" width="20" style="2" customWidth="1"/>
    <col min="9992" max="9992" width="12.42578125" style="2" customWidth="1"/>
    <col min="9993" max="10240" width="9.140625" style="2"/>
    <col min="10241" max="10241" width="6.5703125" style="2" customWidth="1"/>
    <col min="10242" max="10242" width="12.7109375" style="2" customWidth="1"/>
    <col min="10243" max="10243" width="30.7109375" style="2" customWidth="1"/>
    <col min="10244" max="10244" width="9.28515625" style="2" customWidth="1"/>
    <col min="10245" max="10246" width="12.7109375" style="2" customWidth="1"/>
    <col min="10247" max="10247" width="20" style="2" customWidth="1"/>
    <col min="10248" max="10248" width="12.42578125" style="2" customWidth="1"/>
    <col min="10249" max="10496" width="9.140625" style="2"/>
    <col min="10497" max="10497" width="6.5703125" style="2" customWidth="1"/>
    <col min="10498" max="10498" width="12.7109375" style="2" customWidth="1"/>
    <col min="10499" max="10499" width="30.7109375" style="2" customWidth="1"/>
    <col min="10500" max="10500" width="9.28515625" style="2" customWidth="1"/>
    <col min="10501" max="10502" width="12.7109375" style="2" customWidth="1"/>
    <col min="10503" max="10503" width="20" style="2" customWidth="1"/>
    <col min="10504" max="10504" width="12.42578125" style="2" customWidth="1"/>
    <col min="10505" max="10752" width="9.140625" style="2"/>
    <col min="10753" max="10753" width="6.5703125" style="2" customWidth="1"/>
    <col min="10754" max="10754" width="12.7109375" style="2" customWidth="1"/>
    <col min="10755" max="10755" width="30.7109375" style="2" customWidth="1"/>
    <col min="10756" max="10756" width="9.28515625" style="2" customWidth="1"/>
    <col min="10757" max="10758" width="12.7109375" style="2" customWidth="1"/>
    <col min="10759" max="10759" width="20" style="2" customWidth="1"/>
    <col min="10760" max="10760" width="12.42578125" style="2" customWidth="1"/>
    <col min="10761" max="11008" width="9.140625" style="2"/>
    <col min="11009" max="11009" width="6.5703125" style="2" customWidth="1"/>
    <col min="11010" max="11010" width="12.7109375" style="2" customWidth="1"/>
    <col min="11011" max="11011" width="30.7109375" style="2" customWidth="1"/>
    <col min="11012" max="11012" width="9.28515625" style="2" customWidth="1"/>
    <col min="11013" max="11014" width="12.7109375" style="2" customWidth="1"/>
    <col min="11015" max="11015" width="20" style="2" customWidth="1"/>
    <col min="11016" max="11016" width="12.42578125" style="2" customWidth="1"/>
    <col min="11017" max="11264" width="9.140625" style="2"/>
    <col min="11265" max="11265" width="6.5703125" style="2" customWidth="1"/>
    <col min="11266" max="11266" width="12.7109375" style="2" customWidth="1"/>
    <col min="11267" max="11267" width="30.7109375" style="2" customWidth="1"/>
    <col min="11268" max="11268" width="9.28515625" style="2" customWidth="1"/>
    <col min="11269" max="11270" width="12.7109375" style="2" customWidth="1"/>
    <col min="11271" max="11271" width="20" style="2" customWidth="1"/>
    <col min="11272" max="11272" width="12.42578125" style="2" customWidth="1"/>
    <col min="11273" max="11520" width="9.140625" style="2"/>
    <col min="11521" max="11521" width="6.5703125" style="2" customWidth="1"/>
    <col min="11522" max="11522" width="12.7109375" style="2" customWidth="1"/>
    <col min="11523" max="11523" width="30.7109375" style="2" customWidth="1"/>
    <col min="11524" max="11524" width="9.28515625" style="2" customWidth="1"/>
    <col min="11525" max="11526" width="12.7109375" style="2" customWidth="1"/>
    <col min="11527" max="11527" width="20" style="2" customWidth="1"/>
    <col min="11528" max="11528" width="12.42578125" style="2" customWidth="1"/>
    <col min="11529" max="11776" width="9.140625" style="2"/>
    <col min="11777" max="11777" width="6.5703125" style="2" customWidth="1"/>
    <col min="11778" max="11778" width="12.7109375" style="2" customWidth="1"/>
    <col min="11779" max="11779" width="30.7109375" style="2" customWidth="1"/>
    <col min="11780" max="11780" width="9.28515625" style="2" customWidth="1"/>
    <col min="11781" max="11782" width="12.7109375" style="2" customWidth="1"/>
    <col min="11783" max="11783" width="20" style="2" customWidth="1"/>
    <col min="11784" max="11784" width="12.42578125" style="2" customWidth="1"/>
    <col min="11785" max="12032" width="9.140625" style="2"/>
    <col min="12033" max="12033" width="6.5703125" style="2" customWidth="1"/>
    <col min="12034" max="12034" width="12.7109375" style="2" customWidth="1"/>
    <col min="12035" max="12035" width="30.7109375" style="2" customWidth="1"/>
    <col min="12036" max="12036" width="9.28515625" style="2" customWidth="1"/>
    <col min="12037" max="12038" width="12.7109375" style="2" customWidth="1"/>
    <col min="12039" max="12039" width="20" style="2" customWidth="1"/>
    <col min="12040" max="12040" width="12.42578125" style="2" customWidth="1"/>
    <col min="12041" max="12288" width="9.140625" style="2"/>
    <col min="12289" max="12289" width="6.5703125" style="2" customWidth="1"/>
    <col min="12290" max="12290" width="12.7109375" style="2" customWidth="1"/>
    <col min="12291" max="12291" width="30.7109375" style="2" customWidth="1"/>
    <col min="12292" max="12292" width="9.28515625" style="2" customWidth="1"/>
    <col min="12293" max="12294" width="12.7109375" style="2" customWidth="1"/>
    <col min="12295" max="12295" width="20" style="2" customWidth="1"/>
    <col min="12296" max="12296" width="12.42578125" style="2" customWidth="1"/>
    <col min="12297" max="12544" width="9.140625" style="2"/>
    <col min="12545" max="12545" width="6.5703125" style="2" customWidth="1"/>
    <col min="12546" max="12546" width="12.7109375" style="2" customWidth="1"/>
    <col min="12547" max="12547" width="30.7109375" style="2" customWidth="1"/>
    <col min="12548" max="12548" width="9.28515625" style="2" customWidth="1"/>
    <col min="12549" max="12550" width="12.7109375" style="2" customWidth="1"/>
    <col min="12551" max="12551" width="20" style="2" customWidth="1"/>
    <col min="12552" max="12552" width="12.42578125" style="2" customWidth="1"/>
    <col min="12553" max="12800" width="9.140625" style="2"/>
    <col min="12801" max="12801" width="6.5703125" style="2" customWidth="1"/>
    <col min="12802" max="12802" width="12.7109375" style="2" customWidth="1"/>
    <col min="12803" max="12803" width="30.7109375" style="2" customWidth="1"/>
    <col min="12804" max="12804" width="9.28515625" style="2" customWidth="1"/>
    <col min="12805" max="12806" width="12.7109375" style="2" customWidth="1"/>
    <col min="12807" max="12807" width="20" style="2" customWidth="1"/>
    <col min="12808" max="12808" width="12.42578125" style="2" customWidth="1"/>
    <col min="12809" max="13056" width="9.140625" style="2"/>
    <col min="13057" max="13057" width="6.5703125" style="2" customWidth="1"/>
    <col min="13058" max="13058" width="12.7109375" style="2" customWidth="1"/>
    <col min="13059" max="13059" width="30.7109375" style="2" customWidth="1"/>
    <col min="13060" max="13060" width="9.28515625" style="2" customWidth="1"/>
    <col min="13061" max="13062" width="12.7109375" style="2" customWidth="1"/>
    <col min="13063" max="13063" width="20" style="2" customWidth="1"/>
    <col min="13064" max="13064" width="12.42578125" style="2" customWidth="1"/>
    <col min="13065" max="13312" width="9.140625" style="2"/>
    <col min="13313" max="13313" width="6.5703125" style="2" customWidth="1"/>
    <col min="13314" max="13314" width="12.7109375" style="2" customWidth="1"/>
    <col min="13315" max="13315" width="30.7109375" style="2" customWidth="1"/>
    <col min="13316" max="13316" width="9.28515625" style="2" customWidth="1"/>
    <col min="13317" max="13318" width="12.7109375" style="2" customWidth="1"/>
    <col min="13319" max="13319" width="20" style="2" customWidth="1"/>
    <col min="13320" max="13320" width="12.42578125" style="2" customWidth="1"/>
    <col min="13321" max="13568" width="9.140625" style="2"/>
    <col min="13569" max="13569" width="6.5703125" style="2" customWidth="1"/>
    <col min="13570" max="13570" width="12.7109375" style="2" customWidth="1"/>
    <col min="13571" max="13571" width="30.7109375" style="2" customWidth="1"/>
    <col min="13572" max="13572" width="9.28515625" style="2" customWidth="1"/>
    <col min="13573" max="13574" width="12.7109375" style="2" customWidth="1"/>
    <col min="13575" max="13575" width="20" style="2" customWidth="1"/>
    <col min="13576" max="13576" width="12.42578125" style="2" customWidth="1"/>
    <col min="13577" max="13824" width="9.140625" style="2"/>
    <col min="13825" max="13825" width="6.5703125" style="2" customWidth="1"/>
    <col min="13826" max="13826" width="12.7109375" style="2" customWidth="1"/>
    <col min="13827" max="13827" width="30.7109375" style="2" customWidth="1"/>
    <col min="13828" max="13828" width="9.28515625" style="2" customWidth="1"/>
    <col min="13829" max="13830" width="12.7109375" style="2" customWidth="1"/>
    <col min="13831" max="13831" width="20" style="2" customWidth="1"/>
    <col min="13832" max="13832" width="12.42578125" style="2" customWidth="1"/>
    <col min="13833" max="14080" width="9.140625" style="2"/>
    <col min="14081" max="14081" width="6.5703125" style="2" customWidth="1"/>
    <col min="14082" max="14082" width="12.7109375" style="2" customWidth="1"/>
    <col min="14083" max="14083" width="30.7109375" style="2" customWidth="1"/>
    <col min="14084" max="14084" width="9.28515625" style="2" customWidth="1"/>
    <col min="14085" max="14086" width="12.7109375" style="2" customWidth="1"/>
    <col min="14087" max="14087" width="20" style="2" customWidth="1"/>
    <col min="14088" max="14088" width="12.42578125" style="2" customWidth="1"/>
    <col min="14089" max="14336" width="9.140625" style="2"/>
    <col min="14337" max="14337" width="6.5703125" style="2" customWidth="1"/>
    <col min="14338" max="14338" width="12.7109375" style="2" customWidth="1"/>
    <col min="14339" max="14339" width="30.7109375" style="2" customWidth="1"/>
    <col min="14340" max="14340" width="9.28515625" style="2" customWidth="1"/>
    <col min="14341" max="14342" width="12.7109375" style="2" customWidth="1"/>
    <col min="14343" max="14343" width="20" style="2" customWidth="1"/>
    <col min="14344" max="14344" width="12.42578125" style="2" customWidth="1"/>
    <col min="14345" max="14592" width="9.140625" style="2"/>
    <col min="14593" max="14593" width="6.5703125" style="2" customWidth="1"/>
    <col min="14594" max="14594" width="12.7109375" style="2" customWidth="1"/>
    <col min="14595" max="14595" width="30.7109375" style="2" customWidth="1"/>
    <col min="14596" max="14596" width="9.28515625" style="2" customWidth="1"/>
    <col min="14597" max="14598" width="12.7109375" style="2" customWidth="1"/>
    <col min="14599" max="14599" width="20" style="2" customWidth="1"/>
    <col min="14600" max="14600" width="12.42578125" style="2" customWidth="1"/>
    <col min="14601" max="14848" width="9.140625" style="2"/>
    <col min="14849" max="14849" width="6.5703125" style="2" customWidth="1"/>
    <col min="14850" max="14850" width="12.7109375" style="2" customWidth="1"/>
    <col min="14851" max="14851" width="30.7109375" style="2" customWidth="1"/>
    <col min="14852" max="14852" width="9.28515625" style="2" customWidth="1"/>
    <col min="14853" max="14854" width="12.7109375" style="2" customWidth="1"/>
    <col min="14855" max="14855" width="20" style="2" customWidth="1"/>
    <col min="14856" max="14856" width="12.42578125" style="2" customWidth="1"/>
    <col min="14857" max="15104" width="9.140625" style="2"/>
    <col min="15105" max="15105" width="6.5703125" style="2" customWidth="1"/>
    <col min="15106" max="15106" width="12.7109375" style="2" customWidth="1"/>
    <col min="15107" max="15107" width="30.7109375" style="2" customWidth="1"/>
    <col min="15108" max="15108" width="9.28515625" style="2" customWidth="1"/>
    <col min="15109" max="15110" width="12.7109375" style="2" customWidth="1"/>
    <col min="15111" max="15111" width="20" style="2" customWidth="1"/>
    <col min="15112" max="15112" width="12.42578125" style="2" customWidth="1"/>
    <col min="15113" max="15360" width="9.140625" style="2"/>
    <col min="15361" max="15361" width="6.5703125" style="2" customWidth="1"/>
    <col min="15362" max="15362" width="12.7109375" style="2" customWidth="1"/>
    <col min="15363" max="15363" width="30.7109375" style="2" customWidth="1"/>
    <col min="15364" max="15364" width="9.28515625" style="2" customWidth="1"/>
    <col min="15365" max="15366" width="12.7109375" style="2" customWidth="1"/>
    <col min="15367" max="15367" width="20" style="2" customWidth="1"/>
    <col min="15368" max="15368" width="12.42578125" style="2" customWidth="1"/>
    <col min="15369" max="15616" width="9.140625" style="2"/>
    <col min="15617" max="15617" width="6.5703125" style="2" customWidth="1"/>
    <col min="15618" max="15618" width="12.7109375" style="2" customWidth="1"/>
    <col min="15619" max="15619" width="30.7109375" style="2" customWidth="1"/>
    <col min="15620" max="15620" width="9.28515625" style="2" customWidth="1"/>
    <col min="15621" max="15622" width="12.7109375" style="2" customWidth="1"/>
    <col min="15623" max="15623" width="20" style="2" customWidth="1"/>
    <col min="15624" max="15624" width="12.42578125" style="2" customWidth="1"/>
    <col min="15625" max="15872" width="9.140625" style="2"/>
    <col min="15873" max="15873" width="6.5703125" style="2" customWidth="1"/>
    <col min="15874" max="15874" width="12.7109375" style="2" customWidth="1"/>
    <col min="15875" max="15875" width="30.7109375" style="2" customWidth="1"/>
    <col min="15876" max="15876" width="9.28515625" style="2" customWidth="1"/>
    <col min="15877" max="15878" width="12.7109375" style="2" customWidth="1"/>
    <col min="15879" max="15879" width="20" style="2" customWidth="1"/>
    <col min="15880" max="15880" width="12.42578125" style="2" customWidth="1"/>
    <col min="15881" max="16128" width="9.140625" style="2"/>
    <col min="16129" max="16129" width="6.5703125" style="2" customWidth="1"/>
    <col min="16130" max="16130" width="12.7109375" style="2" customWidth="1"/>
    <col min="16131" max="16131" width="30.7109375" style="2" customWidth="1"/>
    <col min="16132" max="16132" width="9.28515625" style="2" customWidth="1"/>
    <col min="16133" max="16134" width="12.7109375" style="2" customWidth="1"/>
    <col min="16135" max="16135" width="20" style="2" customWidth="1"/>
    <col min="16136" max="16136" width="12.42578125" style="2" customWidth="1"/>
    <col min="16137" max="16384" width="9.140625" style="2"/>
  </cols>
  <sheetData>
    <row r="1" spans="2:8">
      <c r="B1" s="182"/>
      <c r="C1" s="182"/>
      <c r="D1" s="182"/>
      <c r="E1" s="182"/>
      <c r="F1" s="182"/>
      <c r="G1" s="182"/>
    </row>
    <row r="2" spans="2:8" ht="14.25">
      <c r="B2" s="183"/>
      <c r="C2" s="91"/>
      <c r="D2" s="509" t="s">
        <v>137</v>
      </c>
      <c r="E2" s="509" t="s">
        <v>91</v>
      </c>
      <c r="F2" s="509"/>
      <c r="G2" s="509"/>
      <c r="H2" s="30"/>
    </row>
    <row r="3" spans="2:8" ht="14.25">
      <c r="B3" s="183"/>
      <c r="C3" s="91"/>
      <c r="D3" s="509"/>
      <c r="E3" s="509"/>
      <c r="F3" s="509"/>
      <c r="G3" s="509"/>
      <c r="H3" s="30"/>
    </row>
    <row r="4" spans="2:8" ht="15">
      <c r="B4" s="183"/>
      <c r="C4" s="184"/>
      <c r="D4" s="185" t="s">
        <v>16</v>
      </c>
      <c r="E4" s="185" t="s">
        <v>92</v>
      </c>
      <c r="F4" s="185" t="s">
        <v>93</v>
      </c>
      <c r="G4" s="186" t="s">
        <v>94</v>
      </c>
      <c r="H4" s="187" t="s">
        <v>93</v>
      </c>
    </row>
    <row r="5" spans="2:8" ht="15">
      <c r="B5" s="183"/>
      <c r="C5" s="91"/>
      <c r="D5" s="188" t="s">
        <v>95</v>
      </c>
      <c r="E5" s="189">
        <v>1276.54</v>
      </c>
      <c r="F5" s="190"/>
      <c r="G5" s="191"/>
      <c r="H5" s="187"/>
    </row>
    <row r="6" spans="2:8" ht="14.25">
      <c r="B6" s="183"/>
      <c r="C6" s="91"/>
      <c r="D6" s="192">
        <v>41337</v>
      </c>
      <c r="E6" s="193">
        <v>8000</v>
      </c>
      <c r="F6" s="187"/>
      <c r="G6" s="194" t="s">
        <v>265</v>
      </c>
      <c r="H6" s="187"/>
    </row>
    <row r="7" spans="2:8" ht="14.25">
      <c r="B7" s="183"/>
      <c r="C7" s="91"/>
      <c r="D7" s="192">
        <v>41339</v>
      </c>
      <c r="E7" s="193">
        <v>16000</v>
      </c>
      <c r="F7" s="187"/>
      <c r="G7" s="194" t="s">
        <v>265</v>
      </c>
      <c r="H7" s="187"/>
    </row>
    <row r="8" spans="2:8" ht="14.25">
      <c r="B8" s="183"/>
      <c r="C8" s="91"/>
      <c r="D8" s="192">
        <v>41348</v>
      </c>
      <c r="E8" s="193">
        <v>15000</v>
      </c>
      <c r="F8" s="187"/>
      <c r="G8" s="194" t="s">
        <v>265</v>
      </c>
      <c r="H8" s="187"/>
    </row>
    <row r="9" spans="2:8" ht="14.25">
      <c r="B9" s="183"/>
      <c r="C9" s="91"/>
      <c r="D9" s="378"/>
      <c r="E9" s="202"/>
      <c r="F9" s="375"/>
      <c r="G9" s="194"/>
      <c r="H9" s="187"/>
    </row>
    <row r="10" spans="2:8" ht="14.25">
      <c r="B10" s="183"/>
      <c r="C10" s="91"/>
      <c r="D10" s="197"/>
      <c r="E10" s="193"/>
      <c r="F10" s="187"/>
      <c r="G10" s="194"/>
      <c r="H10" s="187"/>
    </row>
    <row r="11" spans="2:8" ht="14.25">
      <c r="B11" s="183"/>
      <c r="C11" s="91"/>
      <c r="D11" s="197"/>
      <c r="E11" s="198"/>
      <c r="F11" s="198"/>
      <c r="G11" s="199"/>
      <c r="H11" s="187"/>
    </row>
    <row r="12" spans="2:8" ht="14.25">
      <c r="B12" s="183"/>
      <c r="C12" s="91"/>
      <c r="D12" s="197"/>
      <c r="E12" s="201"/>
      <c r="F12" s="202"/>
      <c r="G12" s="203"/>
      <c r="H12" s="187"/>
    </row>
    <row r="13" spans="2:8" ht="14.25">
      <c r="B13" s="183"/>
      <c r="C13" s="91"/>
      <c r="D13" s="197"/>
      <c r="E13" s="201"/>
      <c r="F13" s="202"/>
      <c r="G13" s="204"/>
      <c r="H13" s="187"/>
    </row>
    <row r="14" spans="2:8" ht="14.25">
      <c r="B14" s="183"/>
      <c r="C14" s="91"/>
      <c r="D14" s="197"/>
      <c r="E14" s="201"/>
      <c r="F14" s="202"/>
      <c r="G14" s="203"/>
      <c r="H14" s="187"/>
    </row>
    <row r="15" spans="2:8" ht="14.25">
      <c r="B15" s="183"/>
      <c r="C15" s="91"/>
      <c r="D15" s="197"/>
      <c r="E15" s="201"/>
      <c r="F15" s="202"/>
      <c r="G15" s="203"/>
      <c r="H15" s="187"/>
    </row>
    <row r="16" spans="2:8" ht="14.25">
      <c r="B16" s="183"/>
      <c r="C16" s="91"/>
      <c r="D16" s="197"/>
      <c r="E16" s="201"/>
      <c r="F16" s="202"/>
      <c r="G16" s="203"/>
      <c r="H16" s="187"/>
    </row>
    <row r="17" spans="2:8" ht="14.25">
      <c r="B17" s="183"/>
      <c r="C17" s="91"/>
      <c r="D17" s="197">
        <v>41337</v>
      </c>
      <c r="E17" s="201"/>
      <c r="F17" s="202">
        <v>56.14</v>
      </c>
      <c r="G17" s="204" t="s">
        <v>102</v>
      </c>
      <c r="H17" s="187"/>
    </row>
    <row r="18" spans="2:8" ht="14.25">
      <c r="B18" s="183"/>
      <c r="C18" s="91"/>
      <c r="D18" s="197"/>
      <c r="E18" s="201"/>
      <c r="F18" s="202"/>
      <c r="G18" s="203" t="s">
        <v>327</v>
      </c>
      <c r="H18" s="187">
        <v>8020</v>
      </c>
    </row>
    <row r="19" spans="2:8" ht="14.25">
      <c r="B19" s="183"/>
      <c r="C19" s="91"/>
      <c r="D19" s="197">
        <v>41339</v>
      </c>
      <c r="E19" s="201"/>
      <c r="F19" s="202">
        <v>40</v>
      </c>
      <c r="G19" s="204" t="s">
        <v>102</v>
      </c>
      <c r="H19" s="187"/>
    </row>
    <row r="20" spans="2:8" ht="14.25">
      <c r="B20" s="183"/>
      <c r="C20" s="91"/>
      <c r="D20" s="197"/>
      <c r="E20" s="201"/>
      <c r="F20" s="202">
        <v>16000</v>
      </c>
      <c r="G20" s="204" t="s">
        <v>328</v>
      </c>
      <c r="H20" s="187"/>
    </row>
    <row r="21" spans="2:8" ht="15">
      <c r="B21" s="509" t="s">
        <v>96</v>
      </c>
      <c r="C21" s="509"/>
      <c r="D21" s="197">
        <v>41348</v>
      </c>
      <c r="E21" s="201"/>
      <c r="F21" s="203">
        <v>202.8</v>
      </c>
      <c r="G21" s="204" t="s">
        <v>329</v>
      </c>
      <c r="H21" s="187"/>
    </row>
    <row r="22" spans="2:8" ht="14.25">
      <c r="B22" s="511">
        <f>F41+F123</f>
        <v>34516.6</v>
      </c>
      <c r="C22" s="66" t="s">
        <v>97</v>
      </c>
      <c r="D22" s="197"/>
      <c r="E22" s="201"/>
      <c r="F22" s="205">
        <v>947.6</v>
      </c>
      <c r="G22" s="204" t="s">
        <v>269</v>
      </c>
      <c r="H22" s="187"/>
    </row>
    <row r="23" spans="2:8" ht="14.25">
      <c r="B23" s="512"/>
      <c r="C23" s="66" t="s">
        <v>98</v>
      </c>
      <c r="D23" s="197">
        <v>41351</v>
      </c>
      <c r="E23" s="198"/>
      <c r="F23" s="196">
        <v>776.2</v>
      </c>
      <c r="G23" s="338" t="s">
        <v>269</v>
      </c>
      <c r="H23" s="187"/>
    </row>
    <row r="24" spans="2:8" ht="14.25">
      <c r="B24" s="512"/>
      <c r="C24" s="66" t="s">
        <v>99</v>
      </c>
      <c r="D24" s="197"/>
      <c r="E24" s="207"/>
      <c r="F24" s="208">
        <v>980.2</v>
      </c>
      <c r="G24" s="209">
        <v>2.9000000000000001E-2</v>
      </c>
      <c r="H24" s="210"/>
    </row>
    <row r="25" spans="2:8" ht="14.25">
      <c r="B25" s="213">
        <f>'отчет по расходам январь'!AK37</f>
        <v>0</v>
      </c>
      <c r="C25" s="66" t="s">
        <v>100</v>
      </c>
      <c r="D25" s="197"/>
      <c r="E25" s="198"/>
      <c r="F25" s="208">
        <v>1908</v>
      </c>
      <c r="G25" s="212" t="s">
        <v>340</v>
      </c>
      <c r="H25" s="187"/>
    </row>
    <row r="26" spans="2:8" ht="14.25">
      <c r="B26" s="66"/>
      <c r="C26" s="66"/>
      <c r="D26" s="211"/>
      <c r="E26" s="198"/>
      <c r="F26" s="208">
        <v>3666</v>
      </c>
      <c r="G26" s="441" t="s">
        <v>341</v>
      </c>
      <c r="H26" s="187"/>
    </row>
    <row r="27" spans="2:8" ht="14.25">
      <c r="B27" s="66"/>
      <c r="C27" s="66"/>
      <c r="D27" s="197"/>
      <c r="E27" s="198"/>
      <c r="F27" s="198">
        <v>5528</v>
      </c>
      <c r="G27" s="212" t="s">
        <v>342</v>
      </c>
      <c r="H27" s="187"/>
    </row>
    <row r="28" spans="2:8" ht="14.25">
      <c r="B28" s="213">
        <f>B22+B25</f>
        <v>34516.6</v>
      </c>
      <c r="C28" s="66" t="s">
        <v>101</v>
      </c>
      <c r="D28" s="214"/>
      <c r="E28" s="215"/>
      <c r="F28" s="215"/>
      <c r="G28" s="200"/>
      <c r="H28" s="216"/>
    </row>
    <row r="29" spans="2:8" ht="14.25">
      <c r="B29" s="183"/>
      <c r="C29" s="217"/>
      <c r="D29" s="218"/>
      <c r="E29" s="219"/>
      <c r="F29" s="215"/>
      <c r="G29" s="200"/>
      <c r="H29" s="216"/>
    </row>
    <row r="30" spans="2:8" ht="14.25">
      <c r="B30" s="220" t="s">
        <v>102</v>
      </c>
      <c r="C30" s="221">
        <f>F17+F20+F21+F24+F33+F35+F36+F37+F39</f>
        <v>17239.14</v>
      </c>
      <c r="D30" s="389"/>
      <c r="E30" s="390"/>
      <c r="F30" s="205"/>
      <c r="G30" s="203"/>
      <c r="H30" s="216"/>
    </row>
    <row r="31" spans="2:8" ht="14.25">
      <c r="B31" s="220" t="s">
        <v>103</v>
      </c>
      <c r="C31" s="221">
        <f>F18+F23+F32</f>
        <v>776.2</v>
      </c>
      <c r="D31" s="214"/>
      <c r="E31" s="224"/>
      <c r="F31" s="345"/>
      <c r="G31" s="346"/>
      <c r="H31" s="216"/>
    </row>
    <row r="32" spans="2:8" ht="14.25">
      <c r="B32" s="220" t="s">
        <v>104</v>
      </c>
      <c r="C32" s="221">
        <f>F19+F25+F26+F27+F28+F29+F30+F31+F38+F40</f>
        <v>11142</v>
      </c>
      <c r="D32" s="225"/>
      <c r="E32" s="205"/>
      <c r="F32" s="187"/>
      <c r="G32" s="203"/>
      <c r="H32" s="187"/>
    </row>
    <row r="33" spans="2:8" ht="14.25">
      <c r="B33" s="222" t="s">
        <v>105</v>
      </c>
      <c r="C33" s="223">
        <f>F34</f>
        <v>0</v>
      </c>
      <c r="D33" s="225"/>
      <c r="E33" s="205"/>
      <c r="F33" s="187"/>
      <c r="G33" s="203"/>
      <c r="H33" s="187"/>
    </row>
    <row r="34" spans="2:8" ht="14.25">
      <c r="B34" s="222"/>
      <c r="C34" s="223"/>
      <c r="D34" s="225"/>
      <c r="E34" s="205"/>
      <c r="F34" s="187"/>
      <c r="G34" s="203"/>
      <c r="H34" s="187"/>
    </row>
    <row r="35" spans="2:8" ht="14.25">
      <c r="B35" s="222"/>
      <c r="C35" s="223"/>
      <c r="D35" s="225"/>
      <c r="E35" s="205"/>
      <c r="F35" s="187"/>
      <c r="G35" s="203"/>
      <c r="H35" s="187"/>
    </row>
    <row r="36" spans="2:8" ht="14.25">
      <c r="B36" s="222"/>
      <c r="C36" s="223"/>
      <c r="D36" s="225"/>
      <c r="E36" s="205"/>
      <c r="F36" s="187"/>
      <c r="G36" s="203"/>
      <c r="H36" s="187"/>
    </row>
    <row r="37" spans="2:8" ht="14.25">
      <c r="B37" s="222"/>
      <c r="C37" s="223"/>
      <c r="D37" s="225"/>
      <c r="E37" s="205"/>
      <c r="F37" s="187"/>
      <c r="G37" s="203"/>
      <c r="H37" s="187"/>
    </row>
    <row r="38" spans="2:8" ht="14.25">
      <c r="B38" s="222"/>
      <c r="C38" s="223"/>
      <c r="D38" s="225"/>
      <c r="E38" s="205"/>
      <c r="F38" s="187"/>
      <c r="G38" s="203"/>
      <c r="H38" s="187"/>
    </row>
    <row r="39" spans="2:8" ht="14.25">
      <c r="B39" s="222"/>
      <c r="C39" s="223"/>
      <c r="D39" s="225"/>
      <c r="E39" s="205"/>
      <c r="F39" s="187"/>
      <c r="G39" s="203"/>
      <c r="H39" s="187"/>
    </row>
    <row r="40" spans="2:8" ht="14.25">
      <c r="B40" s="222"/>
      <c r="C40" s="223"/>
      <c r="D40" s="225"/>
      <c r="E40" s="205"/>
      <c r="F40" s="187"/>
      <c r="G40" s="203"/>
      <c r="H40" s="187"/>
    </row>
    <row r="41" spans="2:8" ht="15">
      <c r="C41" s="221"/>
      <c r="D41" s="226" t="s">
        <v>70</v>
      </c>
      <c r="E41" s="227">
        <f>SUM(E6:E33)</f>
        <v>39000</v>
      </c>
      <c r="F41" s="228">
        <f>SUM(F5:F40)</f>
        <v>30104.94</v>
      </c>
      <c r="G41" s="229"/>
      <c r="H41" s="230">
        <f>SUM(H5:H33)</f>
        <v>8020</v>
      </c>
    </row>
    <row r="42" spans="2:8" ht="15">
      <c r="C42" s="376"/>
      <c r="D42" s="231" t="s">
        <v>106</v>
      </c>
      <c r="E42" s="380">
        <f>E5+E41</f>
        <v>40276.54</v>
      </c>
      <c r="F42" s="233">
        <f>F41+H41</f>
        <v>38124.94</v>
      </c>
      <c r="G42" s="234"/>
      <c r="H42" s="187"/>
    </row>
    <row r="43" spans="2:8" ht="15">
      <c r="B43" s="183"/>
      <c r="C43" s="217"/>
      <c r="D43" s="379" t="s">
        <v>107</v>
      </c>
      <c r="E43" s="381">
        <f>E5+E41-F42</f>
        <v>2151.5999999999985</v>
      </c>
      <c r="F43" s="235"/>
      <c r="G43" s="236"/>
      <c r="H43" s="187"/>
    </row>
    <row r="44" spans="2:8" ht="14.25">
      <c r="B44" s="183"/>
      <c r="C44" s="183"/>
      <c r="D44" s="183"/>
      <c r="E44" s="183"/>
      <c r="F44" s="183" t="s">
        <v>108</v>
      </c>
      <c r="G44" s="183"/>
      <c r="H44" s="237"/>
    </row>
    <row r="45" spans="2:8" ht="14.25">
      <c r="B45" s="183"/>
      <c r="C45" s="183"/>
      <c r="D45" s="509" t="s">
        <v>137</v>
      </c>
      <c r="E45" s="509" t="s">
        <v>109</v>
      </c>
      <c r="F45" s="509"/>
      <c r="G45" s="509"/>
      <c r="H45" s="30"/>
    </row>
    <row r="46" spans="2:8" ht="14.25">
      <c r="B46" s="183"/>
      <c r="C46" s="183"/>
      <c r="D46" s="509"/>
      <c r="E46" s="509"/>
      <c r="F46" s="509"/>
      <c r="G46" s="509"/>
      <c r="H46" s="30"/>
    </row>
    <row r="47" spans="2:8" ht="14.25">
      <c r="B47" s="183"/>
      <c r="C47" s="183"/>
      <c r="D47" s="185" t="s">
        <v>16</v>
      </c>
      <c r="E47" s="185" t="s">
        <v>92</v>
      </c>
      <c r="F47" s="185" t="s">
        <v>93</v>
      </c>
      <c r="G47" s="186" t="s">
        <v>94</v>
      </c>
      <c r="H47" s="187" t="s">
        <v>93</v>
      </c>
    </row>
    <row r="48" spans="2:8" ht="15">
      <c r="B48" s="183"/>
      <c r="C48" s="183"/>
      <c r="D48" s="84" t="s">
        <v>95</v>
      </c>
      <c r="E48" s="238">
        <v>38211.660000000003</v>
      </c>
      <c r="F48" s="239"/>
      <c r="G48" s="186"/>
      <c r="H48" s="187"/>
    </row>
    <row r="49" spans="2:8" ht="14.25">
      <c r="B49" s="183"/>
      <c r="C49" s="183"/>
      <c r="D49" s="214">
        <v>41334</v>
      </c>
      <c r="E49" s="358">
        <v>103500</v>
      </c>
      <c r="F49" s="359"/>
      <c r="G49" s="360" t="s">
        <v>267</v>
      </c>
      <c r="H49" s="187"/>
    </row>
    <row r="50" spans="2:8" ht="14.25">
      <c r="B50" s="183"/>
      <c r="C50" s="240"/>
      <c r="D50" s="192">
        <v>41337</v>
      </c>
      <c r="E50" s="187">
        <v>12000</v>
      </c>
      <c r="F50" s="187"/>
      <c r="G50" s="187" t="s">
        <v>272</v>
      </c>
      <c r="H50" s="187"/>
    </row>
    <row r="51" spans="2:8" ht="14.25">
      <c r="B51" s="183"/>
      <c r="C51" s="240"/>
      <c r="D51" s="361">
        <v>41338</v>
      </c>
      <c r="E51" s="362">
        <v>103500</v>
      </c>
      <c r="F51" s="363"/>
      <c r="G51" s="364" t="s">
        <v>267</v>
      </c>
      <c r="H51" s="187"/>
    </row>
    <row r="52" spans="2:8" ht="14.25">
      <c r="B52" s="183"/>
      <c r="C52" s="221"/>
      <c r="D52" s="192">
        <v>41340</v>
      </c>
      <c r="E52" s="187">
        <v>2000</v>
      </c>
      <c r="F52" s="187"/>
      <c r="G52" s="187" t="s">
        <v>270</v>
      </c>
      <c r="H52" s="187"/>
    </row>
    <row r="53" spans="2:8" ht="14.25">
      <c r="B53" s="183"/>
      <c r="C53" s="221"/>
      <c r="D53" s="195"/>
      <c r="E53" s="243">
        <v>200000</v>
      </c>
      <c r="F53" s="244"/>
      <c r="G53" s="206" t="s">
        <v>268</v>
      </c>
      <c r="H53" s="187"/>
    </row>
    <row r="54" spans="2:8" ht="14.25">
      <c r="B54" s="183"/>
      <c r="C54" s="183"/>
      <c r="D54" s="211"/>
      <c r="E54" s="241"/>
      <c r="F54" s="242"/>
      <c r="G54" s="199"/>
      <c r="H54" s="187"/>
    </row>
    <row r="55" spans="2:8" ht="14.25">
      <c r="B55" s="183"/>
      <c r="C55" s="240"/>
      <c r="D55" s="192"/>
      <c r="E55" s="187"/>
      <c r="F55" s="187"/>
      <c r="G55" s="203"/>
      <c r="H55" s="187"/>
    </row>
    <row r="56" spans="2:8" ht="14.25">
      <c r="B56" s="183"/>
      <c r="C56" s="240"/>
      <c r="D56" s="192"/>
      <c r="E56" s="187"/>
      <c r="F56" s="187"/>
      <c r="G56" s="203"/>
      <c r="H56" s="187"/>
    </row>
    <row r="57" spans="2:8" ht="14.25">
      <c r="B57" s="183"/>
      <c r="C57" s="240"/>
      <c r="D57" s="192"/>
      <c r="E57" s="187"/>
      <c r="F57" s="187"/>
      <c r="G57" s="203"/>
      <c r="H57" s="187"/>
    </row>
    <row r="58" spans="2:8" ht="14.25">
      <c r="B58" s="183"/>
      <c r="C58" s="240"/>
      <c r="D58" s="192"/>
      <c r="E58" s="187"/>
      <c r="F58" s="187"/>
      <c r="G58" s="203"/>
      <c r="H58" s="187"/>
    </row>
    <row r="59" spans="2:8" ht="14.25">
      <c r="B59" s="183"/>
      <c r="C59" s="240"/>
      <c r="D59" s="192"/>
      <c r="E59" s="187"/>
      <c r="G59" s="216"/>
      <c r="H59" s="187"/>
    </row>
    <row r="60" spans="2:8" ht="14.25">
      <c r="B60" s="183"/>
      <c r="C60" s="240"/>
      <c r="D60" s="192"/>
      <c r="E60" s="187"/>
      <c r="F60" s="26"/>
      <c r="G60" s="187"/>
      <c r="H60" s="187"/>
    </row>
    <row r="61" spans="2:8" ht="14.25">
      <c r="B61" s="183"/>
      <c r="C61" s="183"/>
      <c r="D61" s="192"/>
      <c r="E61" s="187"/>
      <c r="F61" s="187"/>
      <c r="G61" s="187"/>
      <c r="H61" s="187"/>
    </row>
    <row r="62" spans="2:8" ht="14.25">
      <c r="B62" s="183"/>
      <c r="C62" s="217"/>
      <c r="D62" s="192"/>
      <c r="E62" s="187"/>
      <c r="F62" s="187"/>
      <c r="G62" s="187"/>
      <c r="H62" s="187"/>
    </row>
    <row r="63" spans="2:8" ht="14.25">
      <c r="B63" s="183"/>
      <c r="C63" s="183"/>
      <c r="D63" s="192"/>
      <c r="E63" s="187"/>
      <c r="F63" s="187"/>
      <c r="G63" s="187"/>
      <c r="H63" s="187"/>
    </row>
    <row r="64" spans="2:8" ht="14.25">
      <c r="B64" s="183"/>
      <c r="C64" s="183"/>
      <c r="D64" s="192"/>
      <c r="E64" s="187"/>
      <c r="G64" s="187"/>
      <c r="H64" s="187"/>
    </row>
    <row r="65" spans="2:8" ht="14.25">
      <c r="D65" s="192"/>
      <c r="E65" s="187"/>
      <c r="F65" s="187"/>
      <c r="G65" s="187"/>
      <c r="H65" s="187"/>
    </row>
    <row r="66" spans="2:8" ht="14.25">
      <c r="D66" s="192"/>
      <c r="E66" s="187"/>
      <c r="F66" s="187"/>
      <c r="G66" s="187"/>
      <c r="H66" s="187"/>
    </row>
    <row r="67" spans="2:8" ht="14.25">
      <c r="D67" s="192"/>
      <c r="E67" s="187"/>
      <c r="F67" s="187"/>
      <c r="G67" s="187"/>
      <c r="H67" s="187"/>
    </row>
    <row r="68" spans="2:8" ht="14.25">
      <c r="D68" s="192"/>
      <c r="E68" s="187"/>
      <c r="F68" s="187"/>
      <c r="G68" s="187"/>
      <c r="H68" s="187"/>
    </row>
    <row r="69" spans="2:8" ht="14.25">
      <c r="B69" s="30"/>
      <c r="C69" s="223"/>
      <c r="D69" s="192"/>
      <c r="E69" s="187"/>
      <c r="F69" s="187"/>
      <c r="G69" s="187"/>
      <c r="H69" s="187"/>
    </row>
    <row r="70" spans="2:8" ht="14.25">
      <c r="B70" s="246"/>
      <c r="C70" s="223"/>
      <c r="D70" s="192"/>
      <c r="E70" s="187"/>
      <c r="F70" s="187"/>
      <c r="G70" s="368"/>
      <c r="H70" s="187"/>
    </row>
    <row r="71" spans="2:8" ht="14.25">
      <c r="B71" s="246"/>
      <c r="C71" s="223"/>
      <c r="D71" s="192"/>
      <c r="E71" s="187"/>
      <c r="F71" s="187"/>
      <c r="G71" s="187"/>
      <c r="H71" s="187"/>
    </row>
    <row r="72" spans="2:8" ht="14.25">
      <c r="B72" s="246"/>
      <c r="C72" s="223"/>
      <c r="D72" s="192"/>
      <c r="E72" s="187"/>
      <c r="F72" s="187"/>
      <c r="G72" s="187"/>
      <c r="H72" s="187"/>
    </row>
    <row r="73" spans="2:8" ht="14.25">
      <c r="B73" s="246"/>
      <c r="C73" s="223"/>
      <c r="D73" s="192"/>
      <c r="E73" s="187"/>
      <c r="F73" s="187"/>
      <c r="G73" s="187"/>
      <c r="H73" s="187"/>
    </row>
    <row r="74" spans="2:8" ht="14.25">
      <c r="B74" s="246"/>
      <c r="C74" s="223"/>
      <c r="D74" s="192"/>
      <c r="E74" s="187"/>
      <c r="F74" s="187"/>
      <c r="G74" s="187"/>
      <c r="H74" s="187"/>
    </row>
    <row r="75" spans="2:8" ht="14.25">
      <c r="B75" s="246"/>
      <c r="C75" s="223"/>
      <c r="D75" s="192"/>
      <c r="E75" s="187"/>
      <c r="F75" s="187"/>
      <c r="G75" s="187"/>
      <c r="H75" s="187"/>
    </row>
    <row r="76" spans="2:8" ht="14.25">
      <c r="B76" s="246"/>
      <c r="C76" s="223"/>
      <c r="D76" s="192">
        <v>41337</v>
      </c>
      <c r="E76" s="187"/>
      <c r="F76" s="187">
        <v>48</v>
      </c>
      <c r="G76" s="187" t="s">
        <v>102</v>
      </c>
      <c r="H76" s="187"/>
    </row>
    <row r="77" spans="2:8" ht="14.25">
      <c r="B77" s="246"/>
      <c r="C77" s="223"/>
      <c r="D77" s="192"/>
      <c r="E77" s="187"/>
      <c r="F77" s="187"/>
      <c r="G77" s="245" t="s">
        <v>265</v>
      </c>
      <c r="H77" s="187">
        <v>8000</v>
      </c>
    </row>
    <row r="78" spans="2:8" ht="14.25">
      <c r="B78" s="246"/>
      <c r="C78" s="223"/>
      <c r="D78" s="192"/>
      <c r="E78" s="187"/>
      <c r="F78" s="187"/>
      <c r="G78" s="245" t="s">
        <v>266</v>
      </c>
      <c r="H78" s="187">
        <v>20000</v>
      </c>
    </row>
    <row r="79" spans="2:8" ht="14.25">
      <c r="B79" s="246"/>
      <c r="C79" s="223"/>
      <c r="D79" s="192"/>
      <c r="E79" s="187"/>
      <c r="F79" s="187"/>
      <c r="G79" s="187" t="s">
        <v>266</v>
      </c>
      <c r="H79" s="187">
        <v>40000</v>
      </c>
    </row>
    <row r="80" spans="2:8" ht="14.25">
      <c r="B80" s="246"/>
      <c r="C80" s="223"/>
      <c r="D80" s="192"/>
      <c r="E80" s="187"/>
      <c r="F80" s="187"/>
      <c r="G80" s="187" t="s">
        <v>330</v>
      </c>
      <c r="H80" s="187">
        <v>70800</v>
      </c>
    </row>
    <row r="81" spans="2:8" ht="14.25">
      <c r="B81" s="246"/>
      <c r="C81" s="223"/>
      <c r="D81" s="192">
        <v>41339</v>
      </c>
      <c r="E81" s="187"/>
      <c r="F81" s="187">
        <v>64</v>
      </c>
      <c r="G81" s="187" t="s">
        <v>102</v>
      </c>
      <c r="H81" s="187"/>
    </row>
    <row r="82" spans="2:8" ht="14.25">
      <c r="B82" s="246"/>
      <c r="C82" s="223"/>
      <c r="D82" s="192"/>
      <c r="E82" s="187"/>
      <c r="F82" s="187">
        <v>1619.26</v>
      </c>
      <c r="G82" s="187" t="s">
        <v>331</v>
      </c>
      <c r="H82" s="187"/>
    </row>
    <row r="83" spans="2:8" ht="14.25">
      <c r="B83" s="246"/>
      <c r="C83" s="223"/>
      <c r="D83" s="192"/>
      <c r="E83" s="187"/>
      <c r="F83" s="187"/>
      <c r="G83" s="187" t="s">
        <v>265</v>
      </c>
      <c r="H83" s="187">
        <v>16000</v>
      </c>
    </row>
    <row r="84" spans="2:8" ht="14.25">
      <c r="B84" s="246"/>
      <c r="C84" s="223"/>
      <c r="D84" s="192"/>
      <c r="E84" s="187"/>
      <c r="F84" s="187"/>
      <c r="G84" s="187" t="s">
        <v>266</v>
      </c>
      <c r="H84" s="187">
        <v>100000</v>
      </c>
    </row>
    <row r="85" spans="2:8" ht="14.25">
      <c r="B85" s="246"/>
      <c r="C85" s="223"/>
      <c r="D85" s="192">
        <v>41340</v>
      </c>
      <c r="E85" s="187"/>
      <c r="F85" s="187">
        <v>10</v>
      </c>
      <c r="G85" s="187" t="s">
        <v>102</v>
      </c>
      <c r="H85" s="187"/>
    </row>
    <row r="86" spans="2:8" ht="14.25">
      <c r="B86" s="246"/>
      <c r="C86" s="223"/>
      <c r="D86" s="192"/>
      <c r="E86" s="187"/>
      <c r="F86" s="187">
        <v>958.4</v>
      </c>
      <c r="G86" s="187" t="s">
        <v>332</v>
      </c>
      <c r="H86" s="187"/>
    </row>
    <row r="87" spans="2:8" ht="14.25">
      <c r="B87" s="246"/>
      <c r="C87" s="223"/>
      <c r="D87" s="192"/>
      <c r="E87" s="187"/>
      <c r="F87" s="187">
        <v>1700</v>
      </c>
      <c r="G87" s="245" t="s">
        <v>102</v>
      </c>
      <c r="H87" s="187"/>
    </row>
    <row r="88" spans="2:8" ht="14.25">
      <c r="B88" s="246"/>
      <c r="C88" s="223"/>
      <c r="D88" s="192"/>
      <c r="E88" s="187"/>
      <c r="F88" s="187"/>
      <c r="G88" s="187" t="s">
        <v>333</v>
      </c>
      <c r="H88" s="187">
        <v>100000</v>
      </c>
    </row>
    <row r="89" spans="2:8" ht="14.25">
      <c r="B89" s="246"/>
      <c r="C89" s="223"/>
      <c r="D89" s="192"/>
      <c r="E89" s="187"/>
      <c r="F89" s="187"/>
      <c r="G89" s="187" t="s">
        <v>271</v>
      </c>
      <c r="H89" s="187">
        <v>100000</v>
      </c>
    </row>
    <row r="90" spans="2:8" ht="14.25">
      <c r="B90" s="246"/>
      <c r="C90" s="223"/>
      <c r="D90" s="192">
        <v>41344</v>
      </c>
      <c r="E90" s="187"/>
      <c r="F90" s="187">
        <v>12</v>
      </c>
      <c r="G90" s="187" t="s">
        <v>332</v>
      </c>
      <c r="H90" s="187"/>
    </row>
    <row r="91" spans="2:8" ht="14.25">
      <c r="B91" s="246"/>
      <c r="C91" s="223"/>
      <c r="D91" s="192"/>
      <c r="E91" s="187"/>
      <c r="F91" s="187"/>
      <c r="G91" s="187"/>
      <c r="H91" s="187"/>
    </row>
    <row r="92" spans="2:8" ht="14.25">
      <c r="D92" s="192"/>
      <c r="E92" s="187"/>
      <c r="F92" s="187"/>
      <c r="G92" s="187"/>
      <c r="H92" s="187"/>
    </row>
    <row r="93" spans="2:8" ht="14.25">
      <c r="D93" s="192"/>
      <c r="E93" s="187"/>
      <c r="F93" s="187"/>
      <c r="G93" s="187"/>
      <c r="H93" s="187"/>
    </row>
    <row r="94" spans="2:8" ht="14.25">
      <c r="D94" s="192"/>
      <c r="E94" s="187"/>
      <c r="F94" s="187"/>
      <c r="G94" s="187"/>
      <c r="H94" s="187"/>
    </row>
    <row r="95" spans="2:8" ht="14.25">
      <c r="B95" s="220" t="s">
        <v>102</v>
      </c>
      <c r="C95" s="383">
        <f>F68+F73+F75+F78+F80+F82+F97+F102+F103+F106+F110+F113+F115+F116+F117+F118+F119</f>
        <v>1619.26</v>
      </c>
      <c r="D95" s="192"/>
      <c r="E95" s="187"/>
      <c r="F95" s="187"/>
      <c r="G95" s="187"/>
      <c r="H95" s="187"/>
    </row>
    <row r="96" spans="2:8" ht="14.25">
      <c r="B96" s="30" t="s">
        <v>227</v>
      </c>
      <c r="C96" s="383">
        <f>F92</f>
        <v>0</v>
      </c>
      <c r="D96" s="192"/>
      <c r="E96" s="187"/>
      <c r="F96" s="187"/>
      <c r="G96" s="187"/>
      <c r="H96" s="187"/>
    </row>
    <row r="97" spans="1:8" ht="14.25">
      <c r="B97" s="222" t="s">
        <v>111</v>
      </c>
      <c r="C97" s="221">
        <f>F69+F89</f>
        <v>0</v>
      </c>
      <c r="D97" s="192"/>
      <c r="E97" s="187"/>
      <c r="F97" s="187"/>
      <c r="G97" s="187"/>
      <c r="H97" s="187"/>
    </row>
    <row r="98" spans="1:8" ht="14.25">
      <c r="B98" s="220" t="s">
        <v>112</v>
      </c>
      <c r="C98" s="221"/>
      <c r="D98" s="192"/>
      <c r="E98" s="187"/>
      <c r="F98" s="187"/>
      <c r="G98" s="187"/>
      <c r="H98" s="187"/>
    </row>
    <row r="99" spans="1:8" ht="14.25">
      <c r="B99" s="220" t="s">
        <v>110</v>
      </c>
      <c r="C99" s="221"/>
      <c r="D99" s="192"/>
      <c r="E99" s="187"/>
      <c r="F99" s="187"/>
      <c r="G99" s="187"/>
      <c r="H99" s="187"/>
    </row>
    <row r="100" spans="1:8" ht="14.25">
      <c r="B100" s="220" t="s">
        <v>113</v>
      </c>
      <c r="C100" s="221">
        <f>F70</f>
        <v>0</v>
      </c>
      <c r="D100" s="192"/>
      <c r="E100" s="187"/>
      <c r="F100" s="187"/>
      <c r="G100" s="187"/>
      <c r="H100" s="187"/>
    </row>
    <row r="101" spans="1:8" ht="14.25">
      <c r="B101" s="220" t="s">
        <v>114</v>
      </c>
      <c r="C101" s="221">
        <f>F86</f>
        <v>958.4</v>
      </c>
      <c r="D101" s="192"/>
      <c r="E101" s="187"/>
      <c r="F101" s="187"/>
      <c r="G101" s="187"/>
      <c r="H101" s="187"/>
    </row>
    <row r="102" spans="1:8" ht="14.25">
      <c r="B102" s="220" t="s">
        <v>115</v>
      </c>
      <c r="C102" s="221">
        <f>F98+F99+F112</f>
        <v>0</v>
      </c>
      <c r="D102" s="192"/>
      <c r="E102" s="187"/>
      <c r="F102" s="187"/>
      <c r="G102" s="187"/>
      <c r="H102" s="187"/>
    </row>
    <row r="103" spans="1:8" ht="14.25">
      <c r="B103" s="246" t="s">
        <v>104</v>
      </c>
      <c r="C103" s="223">
        <f>F83+F84+F85+F87+F88+F90+F91+F93+F95</f>
        <v>1722</v>
      </c>
      <c r="D103" s="192"/>
      <c r="E103" s="187"/>
      <c r="F103" s="187"/>
      <c r="G103" s="187"/>
      <c r="H103" s="187"/>
    </row>
    <row r="104" spans="1:8" ht="14.25">
      <c r="B104" s="246" t="s">
        <v>225</v>
      </c>
      <c r="C104" s="223">
        <f>F100</f>
        <v>0</v>
      </c>
      <c r="D104" s="192"/>
      <c r="E104" s="187"/>
      <c r="F104" s="187"/>
      <c r="G104" s="251"/>
      <c r="H104" s="251"/>
    </row>
    <row r="105" spans="1:8" ht="14.25">
      <c r="B105" s="246" t="s">
        <v>204</v>
      </c>
      <c r="C105" s="223">
        <f>F114</f>
        <v>0</v>
      </c>
      <c r="D105" s="192"/>
      <c r="E105" s="187"/>
      <c r="F105" s="187"/>
      <c r="G105" s="251"/>
      <c r="H105" s="251"/>
    </row>
    <row r="106" spans="1:8" ht="14.25">
      <c r="A106" s="510" t="s">
        <v>274</v>
      </c>
      <c r="B106" s="510"/>
      <c r="C106" s="383">
        <f>F105</f>
        <v>0</v>
      </c>
      <c r="D106" s="192"/>
      <c r="E106" s="187"/>
      <c r="F106" s="187"/>
      <c r="G106" s="251"/>
      <c r="H106" s="251"/>
    </row>
    <row r="107" spans="1:8" ht="14.25">
      <c r="A107" s="388"/>
      <c r="B107" s="30"/>
      <c r="C107" s="223">
        <f>SUM(C95:C106)</f>
        <v>4299.66</v>
      </c>
      <c r="D107" s="192"/>
      <c r="E107" s="187"/>
      <c r="F107" s="187"/>
      <c r="G107" s="251"/>
      <c r="H107" s="251"/>
    </row>
    <row r="108" spans="1:8" ht="14.25">
      <c r="A108" s="440"/>
      <c r="B108" s="30"/>
      <c r="C108" s="223"/>
      <c r="D108" s="192"/>
      <c r="E108" s="187"/>
      <c r="F108" s="187"/>
      <c r="G108" s="251"/>
      <c r="H108" s="251"/>
    </row>
    <row r="109" spans="1:8" ht="14.25">
      <c r="A109" s="440"/>
      <c r="B109" s="30"/>
      <c r="C109" s="223"/>
      <c r="D109" s="192"/>
      <c r="E109" s="187"/>
      <c r="F109" s="187"/>
      <c r="G109" s="251"/>
      <c r="H109" s="251"/>
    </row>
    <row r="110" spans="1:8" ht="14.25">
      <c r="A110" s="440"/>
      <c r="B110" s="30"/>
      <c r="C110" s="223"/>
      <c r="D110" s="192"/>
      <c r="E110" s="187"/>
      <c r="F110" s="187"/>
      <c r="G110" s="251"/>
      <c r="H110" s="251"/>
    </row>
    <row r="111" spans="1:8" ht="14.25">
      <c r="A111" s="440"/>
      <c r="B111" s="30"/>
      <c r="C111" s="223"/>
      <c r="D111" s="192"/>
      <c r="E111" s="187"/>
      <c r="F111" s="187"/>
      <c r="G111" s="251"/>
      <c r="H111" s="251"/>
    </row>
    <row r="112" spans="1:8" ht="14.25">
      <c r="A112" s="440"/>
      <c r="B112" s="30"/>
      <c r="C112" s="223"/>
      <c r="D112" s="192"/>
      <c r="E112" s="187"/>
      <c r="F112" s="187"/>
      <c r="G112" s="251"/>
      <c r="H112" s="251"/>
    </row>
    <row r="113" spans="1:8" ht="14.25">
      <c r="A113" s="440"/>
      <c r="B113" s="30"/>
      <c r="C113" s="223"/>
      <c r="D113" s="192"/>
      <c r="E113" s="187"/>
      <c r="F113" s="187"/>
      <c r="G113" s="251"/>
      <c r="H113" s="251"/>
    </row>
    <row r="114" spans="1:8" ht="14.25">
      <c r="A114" s="440"/>
      <c r="B114" s="30"/>
      <c r="C114" s="223"/>
      <c r="D114" s="192"/>
      <c r="E114" s="187"/>
      <c r="F114" s="187"/>
      <c r="G114" s="251"/>
      <c r="H114" s="251"/>
    </row>
    <row r="115" spans="1:8" ht="14.25">
      <c r="A115" s="440"/>
      <c r="B115" s="30"/>
      <c r="C115" s="223"/>
      <c r="D115" s="192"/>
      <c r="E115" s="187"/>
      <c r="F115" s="187"/>
      <c r="G115" s="251"/>
      <c r="H115" s="251"/>
    </row>
    <row r="116" spans="1:8" ht="14.25">
      <c r="A116" s="440"/>
      <c r="B116" s="30"/>
      <c r="C116" s="223"/>
      <c r="D116" s="192"/>
      <c r="E116" s="187"/>
      <c r="F116" s="187"/>
      <c r="G116" s="251"/>
      <c r="H116" s="251"/>
    </row>
    <row r="117" spans="1:8" ht="14.25">
      <c r="A117" s="440"/>
      <c r="B117" s="30"/>
      <c r="C117" s="223"/>
      <c r="D117" s="192"/>
      <c r="E117" s="187"/>
      <c r="F117" s="187"/>
      <c r="G117" s="251"/>
      <c r="H117" s="251"/>
    </row>
    <row r="118" spans="1:8" ht="14.25">
      <c r="A118" s="440"/>
      <c r="B118" s="30"/>
      <c r="C118" s="223"/>
      <c r="D118" s="192"/>
      <c r="E118" s="187"/>
      <c r="F118" s="187"/>
      <c r="G118" s="251"/>
      <c r="H118" s="251"/>
    </row>
    <row r="119" spans="1:8" ht="14.25">
      <c r="A119" s="440"/>
      <c r="B119" s="30"/>
      <c r="C119" s="223"/>
      <c r="D119" s="192"/>
      <c r="E119" s="187"/>
      <c r="F119" s="187"/>
      <c r="G119" s="251"/>
      <c r="H119" s="251"/>
    </row>
    <row r="120" spans="1:8" ht="14.25">
      <c r="A120" s="440"/>
      <c r="B120" s="30"/>
      <c r="C120" s="223"/>
      <c r="D120" s="192"/>
      <c r="E120" s="187"/>
      <c r="F120" s="187"/>
      <c r="G120" s="251"/>
      <c r="H120" s="251"/>
    </row>
    <row r="121" spans="1:8" ht="14.25">
      <c r="A121" s="440"/>
      <c r="B121" s="30"/>
      <c r="C121" s="223"/>
      <c r="D121" s="192"/>
      <c r="E121" s="187"/>
      <c r="F121" s="187"/>
      <c r="G121" s="251"/>
      <c r="H121" s="251"/>
    </row>
    <row r="122" spans="1:8" ht="15" customHeight="1">
      <c r="D122" s="192"/>
      <c r="E122" s="187"/>
      <c r="F122" s="187"/>
      <c r="G122" s="251"/>
      <c r="H122" s="251"/>
    </row>
    <row r="123" spans="1:8" ht="15">
      <c r="D123" s="231" t="s">
        <v>70</v>
      </c>
      <c r="E123" s="232">
        <f>SUM(E49:E122)</f>
        <v>421000</v>
      </c>
      <c r="F123" s="247">
        <f>SUM(F48:F122)</f>
        <v>4411.66</v>
      </c>
      <c r="G123" s="248"/>
      <c r="H123" s="249">
        <f>SUM(H50:H122)</f>
        <v>454800</v>
      </c>
    </row>
    <row r="124" spans="1:8" ht="15">
      <c r="D124" s="84" t="s">
        <v>106</v>
      </c>
      <c r="E124" s="382">
        <f>E48+E123</f>
        <v>459211.66000000003</v>
      </c>
      <c r="F124" s="250">
        <f>F123+H123</f>
        <v>459211.66</v>
      </c>
      <c r="G124" s="234"/>
      <c r="H124" s="251"/>
    </row>
    <row r="125" spans="1:8" ht="15">
      <c r="D125" s="379" t="s">
        <v>107</v>
      </c>
      <c r="E125" s="381">
        <f>E48+E123-F124</f>
        <v>0</v>
      </c>
      <c r="F125" s="235"/>
      <c r="G125" s="236"/>
      <c r="H125" s="187"/>
    </row>
    <row r="126" spans="1:8" ht="14.25">
      <c r="D126" s="183"/>
      <c r="E126" s="183"/>
      <c r="F126" s="183" t="s">
        <v>108</v>
      </c>
      <c r="G126" s="183"/>
      <c r="H126" s="30">
        <f>H97</f>
        <v>0</v>
      </c>
    </row>
    <row r="128" spans="1:8" ht="14.25">
      <c r="B128" s="183"/>
      <c r="C128" s="183"/>
      <c r="D128" s="509" t="s">
        <v>137</v>
      </c>
      <c r="E128" s="509" t="s">
        <v>334</v>
      </c>
      <c r="F128" s="509"/>
      <c r="G128" s="509"/>
      <c r="H128" s="30"/>
    </row>
    <row r="129" spans="2:8" ht="14.25">
      <c r="B129" s="183"/>
      <c r="C129" s="183"/>
      <c r="D129" s="509"/>
      <c r="E129" s="509"/>
      <c r="F129" s="509"/>
      <c r="G129" s="509"/>
      <c r="H129" s="30"/>
    </row>
    <row r="130" spans="2:8" ht="14.25">
      <c r="B130" s="183"/>
      <c r="C130" s="183"/>
      <c r="D130" s="185" t="s">
        <v>16</v>
      </c>
      <c r="E130" s="185" t="s">
        <v>92</v>
      </c>
      <c r="F130" s="185" t="s">
        <v>93</v>
      </c>
      <c r="G130" s="186" t="s">
        <v>94</v>
      </c>
      <c r="H130" s="187" t="s">
        <v>93</v>
      </c>
    </row>
    <row r="131" spans="2:8" ht="15">
      <c r="B131" s="183"/>
      <c r="C131" s="183"/>
      <c r="D131" s="444" t="s">
        <v>95</v>
      </c>
      <c r="E131" s="238"/>
      <c r="F131" s="239"/>
      <c r="G131" s="186"/>
      <c r="H131" s="187"/>
    </row>
    <row r="132" spans="2:8" ht="14.25">
      <c r="B132" s="183"/>
      <c r="C132" s="183"/>
      <c r="D132" s="214">
        <v>41348</v>
      </c>
      <c r="E132" s="358">
        <v>109000</v>
      </c>
      <c r="F132" s="359"/>
      <c r="G132" s="360" t="s">
        <v>268</v>
      </c>
      <c r="H132" s="187"/>
    </row>
    <row r="133" spans="2:8" ht="14.25">
      <c r="B133" s="183"/>
      <c r="C133" s="240"/>
      <c r="D133" s="192"/>
      <c r="E133" s="187"/>
      <c r="F133" s="187"/>
      <c r="G133" s="187"/>
      <c r="H133" s="187"/>
    </row>
    <row r="134" spans="2:8" ht="14.25">
      <c r="B134" s="183"/>
      <c r="C134" s="240"/>
      <c r="D134" s="361"/>
      <c r="E134" s="362"/>
      <c r="F134" s="363"/>
      <c r="G134" s="364"/>
      <c r="H134" s="187"/>
    </row>
    <row r="135" spans="2:8" ht="14.25">
      <c r="B135" s="183"/>
      <c r="C135" s="221"/>
      <c r="D135" s="192"/>
      <c r="E135" s="187"/>
      <c r="F135" s="187"/>
      <c r="G135" s="187"/>
      <c r="H135" s="187"/>
    </row>
    <row r="136" spans="2:8" ht="14.25">
      <c r="B136" s="183"/>
      <c r="C136" s="221"/>
      <c r="D136" s="195"/>
      <c r="E136" s="243"/>
      <c r="F136" s="244"/>
      <c r="G136" s="206"/>
      <c r="H136" s="187"/>
    </row>
    <row r="137" spans="2:8" ht="14.25">
      <c r="B137" s="183"/>
      <c r="C137" s="183"/>
      <c r="D137" s="211"/>
      <c r="E137" s="241"/>
      <c r="F137" s="242"/>
      <c r="G137" s="199"/>
      <c r="H137" s="187"/>
    </row>
    <row r="138" spans="2:8" ht="14.25">
      <c r="B138" s="183"/>
      <c r="C138" s="240"/>
      <c r="D138" s="192"/>
      <c r="E138" s="187"/>
      <c r="F138" s="187"/>
      <c r="G138" s="203"/>
      <c r="H138" s="187"/>
    </row>
    <row r="139" spans="2:8" ht="14.25">
      <c r="B139" s="246"/>
      <c r="C139" s="223"/>
      <c r="D139" s="192"/>
      <c r="E139" s="187"/>
      <c r="F139" s="187"/>
      <c r="G139" s="187"/>
      <c r="H139" s="187"/>
    </row>
    <row r="140" spans="2:8" ht="14.25">
      <c r="B140" s="246"/>
      <c r="C140" s="223"/>
      <c r="D140" s="192"/>
      <c r="E140" s="187"/>
      <c r="F140" s="187"/>
      <c r="G140" s="187"/>
      <c r="H140" s="187"/>
    </row>
    <row r="141" spans="2:8" ht="14.25">
      <c r="D141" s="192"/>
      <c r="E141" s="187"/>
      <c r="F141" s="187"/>
      <c r="G141" s="187"/>
      <c r="H141" s="187"/>
    </row>
    <row r="142" spans="2:8" ht="14.25">
      <c r="D142" s="192"/>
      <c r="E142" s="187"/>
      <c r="F142" s="187"/>
      <c r="G142" s="187"/>
      <c r="H142" s="187"/>
    </row>
    <row r="143" spans="2:8" ht="14.25">
      <c r="D143" s="192"/>
      <c r="E143" s="187"/>
      <c r="F143" s="187"/>
      <c r="G143" s="187"/>
      <c r="H143" s="187"/>
    </row>
    <row r="144" spans="2:8" ht="14.25">
      <c r="B144" s="220" t="s">
        <v>102</v>
      </c>
      <c r="C144" s="383" t="e">
        <f>#REF!+#REF!+#REF!+#REF!+#REF!+#REF!+F146+F151+F152+F155+F159+#REF!+#REF!+#REF!+#REF!+#REF!+F161</f>
        <v>#REF!</v>
      </c>
      <c r="D144" s="192"/>
      <c r="E144" s="187"/>
      <c r="F144" s="187"/>
      <c r="G144" s="187"/>
      <c r="H144" s="187"/>
    </row>
    <row r="145" spans="1:8" ht="14.25">
      <c r="B145" s="30" t="s">
        <v>227</v>
      </c>
      <c r="C145" s="383">
        <f>F141</f>
        <v>0</v>
      </c>
      <c r="D145" s="192"/>
      <c r="E145" s="187"/>
      <c r="F145" s="187"/>
      <c r="G145" s="187"/>
      <c r="H145" s="187"/>
    </row>
    <row r="146" spans="1:8" ht="14.25">
      <c r="B146" s="222" t="s">
        <v>111</v>
      </c>
      <c r="C146" s="221" t="e">
        <f>#REF!+#REF!</f>
        <v>#REF!</v>
      </c>
      <c r="D146" s="192"/>
      <c r="E146" s="187"/>
      <c r="F146" s="187"/>
      <c r="G146" s="187"/>
      <c r="H146" s="187"/>
    </row>
    <row r="147" spans="1:8" ht="14.25">
      <c r="B147" s="220" t="s">
        <v>112</v>
      </c>
      <c r="C147" s="221"/>
      <c r="D147" s="192"/>
      <c r="E147" s="187"/>
      <c r="F147" s="187"/>
      <c r="G147" s="187"/>
      <c r="H147" s="187"/>
    </row>
    <row r="148" spans="1:8" ht="14.25">
      <c r="B148" s="220" t="s">
        <v>110</v>
      </c>
      <c r="C148" s="221"/>
      <c r="D148" s="192">
        <v>41348</v>
      </c>
      <c r="E148" s="187"/>
      <c r="F148" s="187">
        <v>7878</v>
      </c>
      <c r="G148" s="187" t="s">
        <v>343</v>
      </c>
      <c r="H148" s="187"/>
    </row>
    <row r="149" spans="1:8" ht="14.25">
      <c r="B149" s="220" t="s">
        <v>113</v>
      </c>
      <c r="C149" s="221" t="e">
        <f>#REF!</f>
        <v>#REF!</v>
      </c>
      <c r="D149" s="192"/>
      <c r="E149" s="187"/>
      <c r="F149" s="187">
        <v>13548</v>
      </c>
      <c r="G149" s="187" t="s">
        <v>344</v>
      </c>
      <c r="H149" s="187"/>
    </row>
    <row r="150" spans="1:8" ht="14.25">
      <c r="B150" s="220" t="s">
        <v>114</v>
      </c>
      <c r="C150" s="221" t="e">
        <f>#REF!</f>
        <v>#REF!</v>
      </c>
      <c r="D150" s="192"/>
      <c r="E150" s="187"/>
      <c r="F150" s="187">
        <v>1632</v>
      </c>
      <c r="G150" s="187" t="s">
        <v>340</v>
      </c>
      <c r="H150" s="187"/>
    </row>
    <row r="151" spans="1:8" ht="14.25">
      <c r="B151" s="220" t="s">
        <v>115</v>
      </c>
      <c r="C151" s="221" t="e">
        <f>F147+F148+#REF!</f>
        <v>#REF!</v>
      </c>
      <c r="D151" s="192"/>
      <c r="E151" s="187"/>
      <c r="F151" s="187">
        <v>2825.4</v>
      </c>
      <c r="G151" s="187" t="s">
        <v>269</v>
      </c>
      <c r="H151" s="187"/>
    </row>
    <row r="152" spans="1:8" ht="14.25">
      <c r="B152" s="246" t="s">
        <v>104</v>
      </c>
      <c r="C152" s="223" t="e">
        <f>#REF!+#REF!+#REF!+#REF!+#REF!+F139+F140+F142+F144</f>
        <v>#REF!</v>
      </c>
      <c r="D152" s="192"/>
      <c r="E152" s="187"/>
      <c r="F152" s="187">
        <v>138</v>
      </c>
      <c r="G152" s="245">
        <v>2E-3</v>
      </c>
      <c r="H152" s="187"/>
    </row>
    <row r="153" spans="1:8" ht="14.25">
      <c r="B153" s="246" t="s">
        <v>225</v>
      </c>
      <c r="C153" s="223">
        <f>F149</f>
        <v>13548</v>
      </c>
      <c r="D153" s="192"/>
      <c r="E153" s="187"/>
      <c r="F153" s="187">
        <v>1606.6</v>
      </c>
      <c r="G153" s="539">
        <v>2.9000000000000001E-2</v>
      </c>
      <c r="H153" s="251"/>
    </row>
    <row r="154" spans="1:8" ht="14.25">
      <c r="B154" s="246" t="s">
        <v>204</v>
      </c>
      <c r="C154" s="223" t="e">
        <f>#REF!</f>
        <v>#REF!</v>
      </c>
      <c r="D154" s="192"/>
      <c r="E154" s="187"/>
      <c r="F154" s="187">
        <v>2082</v>
      </c>
      <c r="G154" s="251" t="s">
        <v>345</v>
      </c>
      <c r="H154" s="251"/>
    </row>
    <row r="155" spans="1:8" ht="14.25">
      <c r="A155" s="510" t="s">
        <v>274</v>
      </c>
      <c r="B155" s="510"/>
      <c r="C155" s="383">
        <f>F154</f>
        <v>2082</v>
      </c>
      <c r="D155" s="192"/>
      <c r="E155" s="187"/>
      <c r="F155" s="187">
        <v>624.6</v>
      </c>
      <c r="G155" s="251" t="s">
        <v>346</v>
      </c>
      <c r="H155" s="251"/>
    </row>
    <row r="156" spans="1:8" ht="14.25">
      <c r="A156" s="443"/>
      <c r="B156" s="30"/>
      <c r="C156" s="223" t="e">
        <f>SUM(C144:C155)</f>
        <v>#REF!</v>
      </c>
      <c r="D156" s="192"/>
      <c r="E156" s="187"/>
      <c r="F156" s="187">
        <v>265.45999999999998</v>
      </c>
      <c r="G156" s="251" t="s">
        <v>347</v>
      </c>
      <c r="H156" s="251"/>
    </row>
    <row r="157" spans="1:8" ht="14.25">
      <c r="A157" s="443"/>
      <c r="B157" s="30"/>
      <c r="C157" s="223"/>
      <c r="D157" s="192"/>
      <c r="E157" s="187"/>
      <c r="F157" s="187"/>
      <c r="G157" s="251" t="s">
        <v>266</v>
      </c>
      <c r="H157" s="251">
        <v>60000</v>
      </c>
    </row>
    <row r="158" spans="1:8" ht="14.25">
      <c r="A158" s="443"/>
      <c r="B158" s="30"/>
      <c r="C158" s="223"/>
      <c r="D158" s="192"/>
      <c r="E158" s="187"/>
      <c r="F158" s="187"/>
      <c r="G158" s="251" t="s">
        <v>265</v>
      </c>
      <c r="H158" s="251">
        <v>15000</v>
      </c>
    </row>
    <row r="159" spans="1:8" ht="14.25">
      <c r="A159" s="443"/>
      <c r="B159" s="30"/>
      <c r="C159" s="223"/>
      <c r="D159" s="192"/>
      <c r="E159" s="187"/>
      <c r="F159" s="187"/>
      <c r="G159" s="251"/>
      <c r="H159" s="251"/>
    </row>
    <row r="160" spans="1:8" ht="14.25">
      <c r="A160" s="443"/>
      <c r="B160" s="30"/>
      <c r="C160" s="223"/>
      <c r="D160" s="192"/>
      <c r="E160" s="187"/>
      <c r="F160" s="187"/>
      <c r="G160" s="251"/>
      <c r="H160" s="251"/>
    </row>
    <row r="161" spans="1:8" ht="14.25">
      <c r="A161" s="443"/>
      <c r="B161" s="30"/>
      <c r="C161" s="223"/>
      <c r="D161" s="192"/>
      <c r="E161" s="187"/>
      <c r="F161" s="187"/>
      <c r="G161" s="251"/>
      <c r="H161" s="251"/>
    </row>
    <row r="162" spans="1:8" ht="14.25">
      <c r="A162" s="443"/>
      <c r="B162" s="30"/>
      <c r="C162" s="223"/>
      <c r="D162" s="192"/>
      <c r="E162" s="187"/>
      <c r="F162" s="187"/>
      <c r="G162" s="251"/>
      <c r="H162" s="251"/>
    </row>
    <row r="163" spans="1:8" ht="14.25">
      <c r="A163" s="443"/>
      <c r="B163" s="30"/>
      <c r="C163" s="223"/>
      <c r="D163" s="192"/>
      <c r="E163" s="187"/>
      <c r="F163" s="187"/>
      <c r="G163" s="251"/>
      <c r="H163" s="251"/>
    </row>
    <row r="164" spans="1:8" ht="14.25">
      <c r="D164" s="192"/>
      <c r="E164" s="187"/>
      <c r="F164" s="187"/>
      <c r="G164" s="251"/>
      <c r="H164" s="251"/>
    </row>
    <row r="165" spans="1:8" ht="15">
      <c r="D165" s="231" t="s">
        <v>70</v>
      </c>
      <c r="E165" s="232">
        <f>SUM(E132:E164)</f>
        <v>109000</v>
      </c>
      <c r="F165" s="247">
        <f>SUM(F131:F164)</f>
        <v>30600.059999999998</v>
      </c>
      <c r="G165" s="248"/>
      <c r="H165" s="249">
        <f>SUM(H133:H164)</f>
        <v>75000</v>
      </c>
    </row>
    <row r="166" spans="1:8" ht="15">
      <c r="D166" s="444" t="s">
        <v>106</v>
      </c>
      <c r="E166" s="382">
        <f>E131+E165</f>
        <v>109000</v>
      </c>
      <c r="F166" s="250">
        <f>F165+H165</f>
        <v>105600.06</v>
      </c>
      <c r="G166" s="234"/>
      <c r="H166" s="251"/>
    </row>
    <row r="167" spans="1:8" ht="15">
      <c r="D167" s="379" t="s">
        <v>107</v>
      </c>
      <c r="E167" s="381">
        <f>E131+E165-F166</f>
        <v>3399.9400000000023</v>
      </c>
      <c r="F167" s="235"/>
      <c r="G167" s="236"/>
      <c r="H167" s="187"/>
    </row>
  </sheetData>
  <mergeCells count="10">
    <mergeCell ref="D128:D129"/>
    <mergeCell ref="E128:G129"/>
    <mergeCell ref="A155:B155"/>
    <mergeCell ref="A106:B106"/>
    <mergeCell ref="D2:D3"/>
    <mergeCell ref="E2:G3"/>
    <mergeCell ref="B21:C21"/>
    <mergeCell ref="B22:B24"/>
    <mergeCell ref="D45:D46"/>
    <mergeCell ref="E45:G46"/>
  </mergeCells>
  <pageMargins left="0.78740157480314965" right="0.19685039370078741" top="0.19685039370078741" bottom="0.19685039370078741" header="0.51181102362204722" footer="0.51181102362204722"/>
  <pageSetup paperSize="9" scale="70" firstPageNumber="0" orientation="portrait" horizontalDpi="300" verticalDpi="300" r:id="rId1"/>
  <headerFooter alignWithMargins="0"/>
  <rowBreaks count="1" manualBreakCount="1">
    <brk id="44" max="7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:BG150"/>
  <sheetViews>
    <sheetView view="pageBreakPreview" zoomScaleSheetLayoutView="100" workbookViewId="0">
      <selection activeCell="BA7" sqref="BA7"/>
    </sheetView>
  </sheetViews>
  <sheetFormatPr defaultRowHeight="15"/>
  <cols>
    <col min="1" max="1" width="9.140625" style="2"/>
    <col min="2" max="2" width="9.28515625" style="2" customWidth="1"/>
    <col min="3" max="3" width="8.5703125" style="2" customWidth="1"/>
    <col min="4" max="5" width="8.140625" style="2" customWidth="1"/>
    <col min="6" max="6" width="9" style="2" customWidth="1"/>
    <col min="7" max="7" width="8.140625" style="2" customWidth="1"/>
    <col min="8" max="8" width="8.85546875" style="2" customWidth="1"/>
    <col min="9" max="10" width="8.140625" style="2" customWidth="1"/>
    <col min="11" max="16" width="9" style="2" customWidth="1"/>
    <col min="17" max="17" width="8.85546875" style="2" customWidth="1"/>
    <col min="18" max="18" width="9.85546875" style="2" customWidth="1"/>
    <col min="19" max="19" width="7.7109375" style="2" customWidth="1"/>
    <col min="20" max="20" width="9" style="2" customWidth="1"/>
    <col min="21" max="21" width="9.7109375" style="2" customWidth="1"/>
    <col min="22" max="22" width="11.140625" style="2" customWidth="1"/>
    <col min="23" max="23" width="11" style="2" customWidth="1"/>
    <col min="24" max="25" width="7.7109375" style="2" customWidth="1"/>
    <col min="26" max="30" width="8.7109375" style="2" customWidth="1"/>
    <col min="31" max="31" width="10.85546875" style="2" customWidth="1"/>
    <col min="32" max="33" width="10.5703125" style="2" customWidth="1"/>
    <col min="34" max="34" width="9" style="2" customWidth="1"/>
    <col min="35" max="35" width="10.28515625" style="2" customWidth="1"/>
    <col min="36" max="36" width="8.7109375" style="2" customWidth="1"/>
    <col min="37" max="37" width="10.42578125" style="2" customWidth="1"/>
    <col min="38" max="39" width="8.140625" style="2" customWidth="1"/>
    <col min="40" max="40" width="10" style="2" customWidth="1"/>
    <col min="41" max="41" width="10.140625" style="2" customWidth="1"/>
    <col min="42" max="42" width="8.5703125" style="2" customWidth="1"/>
    <col min="43" max="43" width="10.140625" style="2" customWidth="1"/>
    <col min="44" max="45" width="9.28515625" style="2" customWidth="1"/>
    <col min="46" max="50" width="10.140625" style="2" customWidth="1"/>
    <col min="51" max="52" width="14.28515625" style="2" customWidth="1"/>
    <col min="53" max="53" width="10.7109375" style="2" customWidth="1"/>
    <col min="54" max="54" width="11" style="2" customWidth="1"/>
    <col min="55" max="55" width="11.42578125" style="2" customWidth="1"/>
    <col min="56" max="56" width="15.42578125" style="2" customWidth="1"/>
    <col min="57" max="57" width="14.5703125" style="2" customWidth="1"/>
    <col min="58" max="59" width="16" style="2" customWidth="1"/>
  </cols>
  <sheetData>
    <row r="1" spans="1:59">
      <c r="A1" s="252"/>
      <c r="B1" s="252"/>
      <c r="C1" s="252"/>
      <c r="D1" s="252"/>
      <c r="E1" s="252"/>
      <c r="F1" s="252"/>
      <c r="G1" s="252"/>
      <c r="H1" s="252"/>
      <c r="I1" s="252"/>
      <c r="J1" s="252"/>
      <c r="K1" s="252"/>
      <c r="L1" s="252"/>
      <c r="M1" s="252"/>
      <c r="N1" s="252"/>
      <c r="O1" s="252"/>
      <c r="P1" s="252"/>
      <c r="Q1" s="252"/>
      <c r="R1" s="252"/>
      <c r="S1" s="252"/>
      <c r="T1" s="252"/>
      <c r="U1" s="252"/>
      <c r="V1" s="252"/>
      <c r="W1" s="252"/>
      <c r="X1" s="252"/>
      <c r="Y1" s="252"/>
      <c r="Z1" s="252"/>
      <c r="AA1" s="252"/>
      <c r="AB1" s="252"/>
      <c r="AC1" s="252"/>
      <c r="AD1" s="252"/>
      <c r="AE1" s="252"/>
      <c r="AF1" s="252"/>
      <c r="AG1" s="252"/>
      <c r="AH1" s="252"/>
      <c r="AI1" s="252"/>
      <c r="AJ1" s="252"/>
      <c r="AK1" s="252"/>
      <c r="AL1" s="252"/>
      <c r="AM1" s="252"/>
      <c r="AN1" s="252"/>
      <c r="AO1" s="252"/>
      <c r="AP1" s="252"/>
      <c r="AQ1" s="252"/>
      <c r="AR1" s="252"/>
      <c r="AS1" s="252"/>
      <c r="AT1" s="252"/>
      <c r="AU1" s="252"/>
      <c r="AV1" s="252"/>
      <c r="AW1" s="252"/>
      <c r="AX1" s="252"/>
      <c r="AY1" s="252"/>
      <c r="AZ1" s="252"/>
      <c r="BA1" s="252"/>
      <c r="BB1" s="252"/>
      <c r="BC1" s="252"/>
      <c r="BD1" s="252"/>
      <c r="BE1" s="252"/>
      <c r="BF1" s="252"/>
      <c r="BG1" s="252"/>
    </row>
    <row r="2" spans="1:59" ht="15.75" thickBot="1">
      <c r="A2" s="252"/>
      <c r="B2" s="252"/>
      <c r="C2" s="254"/>
      <c r="D2" s="253"/>
      <c r="E2" s="253"/>
      <c r="F2" s="253"/>
      <c r="G2" s="253"/>
      <c r="H2" s="253"/>
      <c r="I2" s="253"/>
      <c r="J2" s="253"/>
      <c r="K2" s="253"/>
      <c r="L2" s="253"/>
      <c r="M2" s="253"/>
      <c r="N2" s="253"/>
      <c r="O2" s="253"/>
      <c r="P2" s="253"/>
      <c r="Q2" s="252"/>
      <c r="R2" s="252"/>
      <c r="S2" s="252"/>
      <c r="T2" s="252"/>
      <c r="U2" s="252"/>
      <c r="V2" s="252"/>
      <c r="W2" s="252"/>
      <c r="X2" s="252"/>
      <c r="Y2" s="252"/>
      <c r="Z2" s="252"/>
      <c r="AA2" s="252"/>
      <c r="AB2" s="252"/>
      <c r="AC2" s="252"/>
      <c r="AD2" s="252"/>
      <c r="AE2" s="252"/>
      <c r="AF2" s="252"/>
      <c r="AG2" s="252"/>
      <c r="AH2" s="252"/>
      <c r="AI2" s="252"/>
      <c r="AJ2" s="252"/>
      <c r="AK2" s="252"/>
      <c r="AL2" s="252"/>
      <c r="AM2" s="252"/>
      <c r="AN2" s="252"/>
      <c r="AO2" s="252"/>
      <c r="AP2" s="252"/>
      <c r="AQ2" s="252"/>
      <c r="AR2" s="252"/>
      <c r="AS2" s="252"/>
      <c r="AT2" s="252"/>
      <c r="AU2" s="252"/>
      <c r="AV2" s="252"/>
      <c r="AW2" s="252"/>
      <c r="AX2" s="252"/>
      <c r="AY2" s="252"/>
      <c r="AZ2" s="252"/>
      <c r="BA2" s="252"/>
      <c r="BB2" s="252"/>
      <c r="BC2" s="252"/>
      <c r="BD2" s="252"/>
      <c r="BE2" s="252"/>
      <c r="BF2" s="252"/>
      <c r="BG2" s="252"/>
    </row>
    <row r="3" spans="1:59" ht="15.75" thickBot="1">
      <c r="A3" s="252"/>
      <c r="B3" s="514" t="s">
        <v>13</v>
      </c>
      <c r="C3" s="514"/>
      <c r="D3" s="514"/>
      <c r="E3" s="514"/>
      <c r="F3" s="514"/>
      <c r="G3" s="514"/>
      <c r="H3" s="514"/>
      <c r="I3" s="514"/>
      <c r="J3" s="514"/>
      <c r="K3" s="514"/>
      <c r="L3" s="514"/>
      <c r="M3" s="514"/>
      <c r="N3" s="514"/>
      <c r="O3" s="514"/>
      <c r="P3" s="514"/>
      <c r="Q3" s="514"/>
      <c r="R3" s="514"/>
      <c r="S3" s="514"/>
      <c r="T3" s="514"/>
      <c r="U3" s="514"/>
      <c r="V3" s="514"/>
      <c r="W3" s="514"/>
      <c r="X3" s="514"/>
      <c r="Y3" s="514"/>
      <c r="Z3" s="514"/>
      <c r="AA3" s="514"/>
      <c r="AB3" s="514"/>
      <c r="AC3" s="514"/>
      <c r="AD3" s="514"/>
      <c r="AE3" s="514"/>
      <c r="AF3" s="514"/>
      <c r="AG3" s="514"/>
      <c r="AH3" s="514"/>
      <c r="AI3" s="514"/>
      <c r="AJ3" s="514"/>
      <c r="AK3" s="514"/>
      <c r="AL3" s="514"/>
      <c r="AM3" s="514"/>
      <c r="AN3" s="514"/>
      <c r="AO3" s="514"/>
      <c r="AP3" s="514"/>
      <c r="AQ3" s="514"/>
      <c r="AR3" s="514"/>
      <c r="AS3" s="514"/>
      <c r="AT3" s="514"/>
      <c r="AU3" s="514"/>
      <c r="AV3" s="514"/>
      <c r="AW3" s="514"/>
      <c r="AX3" s="514"/>
      <c r="AY3" s="514"/>
      <c r="AZ3" s="514"/>
      <c r="BA3" s="515" t="s">
        <v>14</v>
      </c>
      <c r="BB3" s="515"/>
      <c r="BC3" s="515"/>
      <c r="BD3" s="515"/>
      <c r="BE3" s="516"/>
      <c r="BF3" s="515" t="s">
        <v>15</v>
      </c>
      <c r="BG3" s="515"/>
    </row>
    <row r="4" spans="1:59" ht="15.75" thickBot="1">
      <c r="A4" s="20" t="s">
        <v>16</v>
      </c>
      <c r="B4" s="255" t="s">
        <v>8</v>
      </c>
      <c r="C4" s="256" t="s">
        <v>24</v>
      </c>
      <c r="D4" s="256" t="s">
        <v>209</v>
      </c>
      <c r="E4" s="256" t="s">
        <v>326</v>
      </c>
      <c r="F4" s="256" t="s">
        <v>117</v>
      </c>
      <c r="G4" s="256" t="s">
        <v>17</v>
      </c>
      <c r="H4" s="256" t="s">
        <v>210</v>
      </c>
      <c r="I4" s="256" t="s">
        <v>118</v>
      </c>
      <c r="J4" s="256" t="s">
        <v>20</v>
      </c>
      <c r="K4" s="256" t="s">
        <v>119</v>
      </c>
      <c r="L4" s="256" t="s">
        <v>120</v>
      </c>
      <c r="M4" s="256" t="s">
        <v>121</v>
      </c>
      <c r="N4" s="256" t="s">
        <v>218</v>
      </c>
      <c r="O4" s="256" t="s">
        <v>217</v>
      </c>
      <c r="P4" s="256" t="s">
        <v>216</v>
      </c>
      <c r="Q4" s="256" t="s">
        <v>122</v>
      </c>
      <c r="R4" s="256" t="s">
        <v>123</v>
      </c>
      <c r="S4" s="257" t="s">
        <v>26</v>
      </c>
      <c r="T4" s="258" t="s">
        <v>124</v>
      </c>
      <c r="U4" s="258" t="s">
        <v>27</v>
      </c>
      <c r="V4" s="258" t="s">
        <v>28</v>
      </c>
      <c r="W4" s="258" t="s">
        <v>29</v>
      </c>
      <c r="X4" s="258" t="s">
        <v>30</v>
      </c>
      <c r="Y4" s="258" t="s">
        <v>31</v>
      </c>
      <c r="Z4" s="258" t="s">
        <v>34</v>
      </c>
      <c r="AA4" s="258" t="s">
        <v>125</v>
      </c>
      <c r="AB4" s="258" t="s">
        <v>219</v>
      </c>
      <c r="AC4" s="258" t="s">
        <v>220</v>
      </c>
      <c r="AD4" s="258" t="s">
        <v>224</v>
      </c>
      <c r="AE4" s="258" t="s">
        <v>126</v>
      </c>
      <c r="AF4" s="258" t="s">
        <v>116</v>
      </c>
      <c r="AG4" s="258" t="s">
        <v>41</v>
      </c>
      <c r="AH4" s="258" t="s">
        <v>127</v>
      </c>
      <c r="AI4" s="258" t="s">
        <v>128</v>
      </c>
      <c r="AJ4" s="258" t="s">
        <v>113</v>
      </c>
      <c r="AK4" s="258" t="s">
        <v>129</v>
      </c>
      <c r="AL4" s="258" t="s">
        <v>10</v>
      </c>
      <c r="AM4" s="258" t="s">
        <v>110</v>
      </c>
      <c r="AN4" s="258" t="s">
        <v>36</v>
      </c>
      <c r="AO4" s="258" t="s">
        <v>130</v>
      </c>
      <c r="AP4" s="258" t="s">
        <v>131</v>
      </c>
      <c r="AQ4" s="258" t="s">
        <v>132</v>
      </c>
      <c r="AR4" s="258" t="s">
        <v>133</v>
      </c>
      <c r="AS4" s="258" t="s">
        <v>230</v>
      </c>
      <c r="AT4" s="258" t="s">
        <v>37</v>
      </c>
      <c r="AU4" s="259" t="s">
        <v>134</v>
      </c>
      <c r="AV4" s="259" t="s">
        <v>200</v>
      </c>
      <c r="AW4" s="259" t="s">
        <v>204</v>
      </c>
      <c r="AX4" s="259" t="s">
        <v>40</v>
      </c>
      <c r="AY4" s="260"/>
      <c r="AZ4" s="517"/>
      <c r="BA4" s="261" t="s">
        <v>41</v>
      </c>
      <c r="BB4" s="262" t="s">
        <v>135</v>
      </c>
      <c r="BC4" s="263" t="s">
        <v>44</v>
      </c>
      <c r="BD4" s="264"/>
      <c r="BE4" s="516"/>
      <c r="BF4" s="515"/>
      <c r="BG4" s="515"/>
    </row>
    <row r="5" spans="1:59" ht="15.75" thickBot="1">
      <c r="A5" s="20" t="s">
        <v>47</v>
      </c>
      <c r="B5" s="20">
        <v>200</v>
      </c>
      <c r="C5" s="20"/>
      <c r="D5" s="265">
        <v>2500</v>
      </c>
      <c r="E5" s="265"/>
      <c r="F5" s="265"/>
      <c r="G5" s="265">
        <v>1000</v>
      </c>
      <c r="H5" s="265"/>
      <c r="I5" s="265"/>
      <c r="J5" s="265"/>
      <c r="K5" s="265">
        <v>4384</v>
      </c>
      <c r="L5" s="265">
        <v>500</v>
      </c>
      <c r="M5" s="265">
        <v>4269</v>
      </c>
      <c r="N5" s="265"/>
      <c r="O5" s="265"/>
      <c r="P5" s="265"/>
      <c r="Q5" s="266">
        <v>54195.6</v>
      </c>
      <c r="R5" s="20">
        <v>20059.009999999998</v>
      </c>
      <c r="S5" s="20"/>
      <c r="T5" s="267">
        <v>2500</v>
      </c>
      <c r="U5" s="267"/>
      <c r="V5" s="267">
        <v>100000</v>
      </c>
      <c r="W5" s="267"/>
      <c r="X5" s="267">
        <v>20000</v>
      </c>
      <c r="Y5" s="267">
        <v>25000</v>
      </c>
      <c r="Z5" s="267">
        <v>5000</v>
      </c>
      <c r="AA5" s="267">
        <v>16000</v>
      </c>
      <c r="AB5" s="267">
        <v>11000</v>
      </c>
      <c r="AC5" s="267">
        <v>15000</v>
      </c>
      <c r="AD5" s="267">
        <v>20000</v>
      </c>
      <c r="AE5" s="267">
        <v>6572</v>
      </c>
      <c r="AF5" s="267">
        <v>1772.95</v>
      </c>
      <c r="AG5" s="267">
        <v>13763</v>
      </c>
      <c r="AH5" s="267">
        <v>965.01</v>
      </c>
      <c r="AI5" s="267">
        <v>1354.64</v>
      </c>
      <c r="AJ5" s="267"/>
      <c r="AK5" s="267"/>
      <c r="AL5" s="267"/>
      <c r="AM5" s="267">
        <v>152.81</v>
      </c>
      <c r="AN5" s="267"/>
      <c r="AO5" s="267"/>
      <c r="AP5" s="267">
        <v>1900</v>
      </c>
      <c r="AQ5" s="20">
        <v>25920</v>
      </c>
      <c r="AR5" s="20"/>
      <c r="AS5" s="20">
        <v>4972.5200000000004</v>
      </c>
      <c r="AT5" s="20"/>
      <c r="AU5" s="268">
        <v>340322.98</v>
      </c>
      <c r="AV5" s="268"/>
      <c r="AW5" s="268">
        <v>61397.04</v>
      </c>
      <c r="AX5" s="268">
        <v>68742</v>
      </c>
      <c r="AY5" s="270">
        <f t="shared" ref="AY5:AY11" si="0">SUM(B5:AX5)</f>
        <v>829442.56000000006</v>
      </c>
      <c r="AZ5" s="518"/>
      <c r="BA5" s="269">
        <v>250</v>
      </c>
      <c r="BB5" s="267"/>
      <c r="BC5" s="267">
        <v>282875</v>
      </c>
      <c r="BD5" s="20">
        <f t="shared" ref="BD5:BD15" si="1">SUM(BA5:BC5)</f>
        <v>283125</v>
      </c>
      <c r="BE5" s="516"/>
      <c r="BF5" s="340">
        <f t="shared" ref="BF5:BF16" si="2">AY5+BD5</f>
        <v>1112567.56</v>
      </c>
      <c r="BG5" s="519"/>
    </row>
    <row r="6" spans="1:59" ht="15.75" thickBot="1">
      <c r="A6" s="20" t="s">
        <v>136</v>
      </c>
      <c r="B6" s="20">
        <v>200</v>
      </c>
      <c r="C6" s="20">
        <v>10000</v>
      </c>
      <c r="D6" s="20">
        <v>6000</v>
      </c>
      <c r="E6" s="20">
        <v>131290</v>
      </c>
      <c r="F6" s="20"/>
      <c r="G6" s="20">
        <v>2000</v>
      </c>
      <c r="H6" s="20"/>
      <c r="I6" s="20">
        <v>3100</v>
      </c>
      <c r="J6" s="20"/>
      <c r="K6" s="20"/>
      <c r="L6" s="20"/>
      <c r="M6" s="20"/>
      <c r="N6" s="20"/>
      <c r="O6" s="20">
        <v>1300</v>
      </c>
      <c r="P6" s="20"/>
      <c r="Q6" s="20">
        <v>53862.12</v>
      </c>
      <c r="R6" s="20">
        <v>177018.75</v>
      </c>
      <c r="S6" s="20"/>
      <c r="T6" s="267">
        <v>2500</v>
      </c>
      <c r="U6" s="267">
        <v>157371.34</v>
      </c>
      <c r="V6" s="267">
        <v>7371.33</v>
      </c>
      <c r="W6" s="267">
        <v>7371.33</v>
      </c>
      <c r="X6" s="267">
        <v>20000</v>
      </c>
      <c r="Y6" s="267">
        <v>25000</v>
      </c>
      <c r="Z6" s="267">
        <v>5000</v>
      </c>
      <c r="AA6" s="267">
        <v>16000</v>
      </c>
      <c r="AB6" s="267">
        <v>11000</v>
      </c>
      <c r="AC6" s="267">
        <v>15000</v>
      </c>
      <c r="AD6" s="267">
        <v>20000</v>
      </c>
      <c r="AE6" s="267">
        <v>3092.5</v>
      </c>
      <c r="AF6" s="267"/>
      <c r="AG6" s="267">
        <v>54079.14</v>
      </c>
      <c r="AH6" s="267">
        <v>910.19</v>
      </c>
      <c r="AI6" s="267">
        <v>2212.6</v>
      </c>
      <c r="AJ6" s="267">
        <v>1428.92</v>
      </c>
      <c r="AK6" s="267">
        <v>1015.44</v>
      </c>
      <c r="AL6" s="267">
        <v>12000</v>
      </c>
      <c r="AM6" s="267"/>
      <c r="AN6" s="267"/>
      <c r="AO6" s="267"/>
      <c r="AP6" s="267"/>
      <c r="AQ6" s="20"/>
      <c r="AR6" s="20"/>
      <c r="AS6" s="20">
        <v>5007.92</v>
      </c>
      <c r="AT6" s="20"/>
      <c r="AU6" s="20">
        <v>375599.98</v>
      </c>
      <c r="AV6" s="20"/>
      <c r="AW6" s="20">
        <v>61397.04</v>
      </c>
      <c r="AX6" s="20"/>
      <c r="AY6" s="270">
        <f>SUM(B6:AX6)</f>
        <v>1188128.5999999999</v>
      </c>
      <c r="AZ6" s="518"/>
      <c r="BA6" s="269">
        <v>92200</v>
      </c>
      <c r="BB6" s="20"/>
      <c r="BC6" s="20">
        <v>163165</v>
      </c>
      <c r="BD6" s="20">
        <f t="shared" si="1"/>
        <v>255365</v>
      </c>
      <c r="BE6" s="516"/>
      <c r="BF6" s="270">
        <f t="shared" si="2"/>
        <v>1443493.5999999999</v>
      </c>
      <c r="BG6" s="519"/>
    </row>
    <row r="7" spans="1:59" ht="15.75" thickBot="1">
      <c r="A7" s="20" t="s">
        <v>137</v>
      </c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U7" s="267"/>
      <c r="V7" s="267"/>
      <c r="W7" s="267"/>
      <c r="X7" s="267"/>
      <c r="Y7" s="267"/>
      <c r="Z7" s="267"/>
      <c r="AA7" s="267"/>
      <c r="AB7" s="267"/>
      <c r="AC7" s="267"/>
      <c r="AD7" s="267"/>
      <c r="AE7" s="267"/>
      <c r="AF7" s="267"/>
      <c r="AG7" s="267"/>
      <c r="AH7" s="267"/>
      <c r="AI7" s="267"/>
      <c r="AJ7" s="267"/>
      <c r="AK7" s="267"/>
      <c r="AL7" s="267"/>
      <c r="AM7" s="267"/>
      <c r="AN7" s="267"/>
      <c r="AO7" s="267"/>
      <c r="AP7" s="267"/>
      <c r="AQ7" s="20"/>
      <c r="AR7" s="20"/>
      <c r="AS7" s="20"/>
      <c r="AT7" s="20"/>
      <c r="AU7" s="20"/>
      <c r="AV7" s="20"/>
      <c r="AW7" s="20"/>
      <c r="AX7" s="20"/>
      <c r="AY7" s="270">
        <f t="shared" si="0"/>
        <v>0</v>
      </c>
      <c r="AZ7" s="518"/>
      <c r="BA7" s="269"/>
      <c r="BB7" s="20"/>
      <c r="BC7" s="20"/>
      <c r="BD7" s="20">
        <f t="shared" si="1"/>
        <v>0</v>
      </c>
      <c r="BE7" s="516"/>
      <c r="BF7" s="270">
        <f t="shared" si="2"/>
        <v>0</v>
      </c>
      <c r="BG7" s="519"/>
    </row>
    <row r="8" spans="1:59" ht="15.75" thickBot="1">
      <c r="A8" s="20" t="s">
        <v>138</v>
      </c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0"/>
      <c r="AV8" s="20"/>
      <c r="AW8" s="20"/>
      <c r="AX8" s="268"/>
      <c r="AY8" s="270">
        <f t="shared" si="0"/>
        <v>0</v>
      </c>
      <c r="AZ8" s="518"/>
      <c r="BA8" s="269"/>
      <c r="BB8" s="20"/>
      <c r="BC8" s="20"/>
      <c r="BD8" s="20">
        <f>SUM(BA8:BC8)</f>
        <v>0</v>
      </c>
      <c r="BE8" s="516"/>
      <c r="BF8" s="270">
        <f t="shared" si="2"/>
        <v>0</v>
      </c>
      <c r="BG8" s="519"/>
    </row>
    <row r="9" spans="1:59" ht="15.75" thickBot="1">
      <c r="A9" s="271" t="s">
        <v>139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0"/>
      <c r="AY9" s="270">
        <f t="shared" si="0"/>
        <v>0</v>
      </c>
      <c r="AZ9" s="518"/>
      <c r="BA9" s="269"/>
      <c r="BB9" s="20"/>
      <c r="BC9" s="20"/>
      <c r="BD9" s="20">
        <f t="shared" si="1"/>
        <v>0</v>
      </c>
      <c r="BE9" s="516"/>
      <c r="BF9" s="270">
        <f>AY9+BD9</f>
        <v>0</v>
      </c>
      <c r="BG9" s="519"/>
    </row>
    <row r="10" spans="1:59" ht="15.75" thickBot="1">
      <c r="A10" s="271" t="s">
        <v>140</v>
      </c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  <c r="AY10" s="270">
        <f t="shared" si="0"/>
        <v>0</v>
      </c>
      <c r="AZ10" s="518"/>
      <c r="BA10" s="269"/>
      <c r="BB10" s="20"/>
      <c r="BC10" s="20"/>
      <c r="BD10" s="20">
        <f t="shared" si="1"/>
        <v>0</v>
      </c>
      <c r="BE10" s="516"/>
      <c r="BF10" s="270">
        <f t="shared" si="2"/>
        <v>0</v>
      </c>
      <c r="BG10" s="519"/>
    </row>
    <row r="11" spans="1:59" ht="15.75" thickBot="1">
      <c r="A11" s="271" t="s">
        <v>141</v>
      </c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52"/>
      <c r="AR11" s="20"/>
      <c r="AS11" s="20"/>
      <c r="AT11" s="20"/>
      <c r="AU11" s="20"/>
      <c r="AV11" s="20"/>
      <c r="AW11" s="20"/>
      <c r="AX11" s="268"/>
      <c r="AY11" s="270">
        <f t="shared" si="0"/>
        <v>0</v>
      </c>
      <c r="AZ11" s="518"/>
      <c r="BA11" s="269"/>
      <c r="BB11" s="20"/>
      <c r="BC11" s="20"/>
      <c r="BD11" s="20">
        <f t="shared" si="1"/>
        <v>0</v>
      </c>
      <c r="BE11" s="516"/>
      <c r="BF11" s="270">
        <f t="shared" si="2"/>
        <v>0</v>
      </c>
      <c r="BG11" s="519"/>
    </row>
    <row r="12" spans="1:59" ht="15.75" thickBot="1">
      <c r="A12" s="272" t="s">
        <v>142</v>
      </c>
      <c r="B12" s="273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AX12" s="20"/>
      <c r="AY12" s="270">
        <f t="shared" ref="AY12:AY16" si="3">SUM(B12:AX12)</f>
        <v>0</v>
      </c>
      <c r="AZ12" s="518"/>
      <c r="BA12" s="269"/>
      <c r="BB12" s="20"/>
      <c r="BC12" s="20"/>
      <c r="BD12" s="20">
        <f t="shared" si="1"/>
        <v>0</v>
      </c>
      <c r="BE12" s="516"/>
      <c r="BF12" s="270">
        <f t="shared" si="2"/>
        <v>0</v>
      </c>
      <c r="BG12" s="519"/>
    </row>
    <row r="13" spans="1:59" ht="15.75" thickBot="1">
      <c r="A13" s="271" t="s">
        <v>143</v>
      </c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  <c r="AY13" s="270">
        <f t="shared" si="3"/>
        <v>0</v>
      </c>
      <c r="AZ13" s="518"/>
      <c r="BA13" s="269"/>
      <c r="BB13" s="20"/>
      <c r="BC13" s="20"/>
      <c r="BD13" s="20">
        <f t="shared" si="1"/>
        <v>0</v>
      </c>
      <c r="BE13" s="516"/>
      <c r="BF13" s="270">
        <f t="shared" si="2"/>
        <v>0</v>
      </c>
      <c r="BG13" s="519"/>
    </row>
    <row r="14" spans="1:59" ht="15.75" thickBot="1">
      <c r="A14" s="271" t="s">
        <v>144</v>
      </c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68"/>
      <c r="AY14" s="270">
        <f>SUM(B14:AX14)</f>
        <v>0</v>
      </c>
      <c r="AZ14" s="518"/>
      <c r="BA14" s="269"/>
      <c r="BB14" s="20"/>
      <c r="BC14" s="20"/>
      <c r="BD14" s="20">
        <f>SUM(BA14:BC14)</f>
        <v>0</v>
      </c>
      <c r="BE14" s="516"/>
      <c r="BF14" s="270">
        <f t="shared" si="2"/>
        <v>0</v>
      </c>
      <c r="BG14" s="519"/>
    </row>
    <row r="15" spans="1:59" ht="15.75" thickBot="1">
      <c r="A15" s="271" t="s">
        <v>145</v>
      </c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  <c r="AY15" s="270">
        <f t="shared" si="3"/>
        <v>0</v>
      </c>
      <c r="AZ15" s="518"/>
      <c r="BA15" s="269"/>
      <c r="BB15" s="20"/>
      <c r="BC15" s="20"/>
      <c r="BD15" s="20">
        <f t="shared" si="1"/>
        <v>0</v>
      </c>
      <c r="BE15" s="516"/>
      <c r="BF15" s="270">
        <f t="shared" si="2"/>
        <v>0</v>
      </c>
      <c r="BG15" s="519"/>
    </row>
    <row r="16" spans="1:59" ht="15.75" thickBot="1">
      <c r="A16" s="264" t="s">
        <v>12</v>
      </c>
      <c r="B16" s="268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73"/>
      <c r="AV16" s="273"/>
      <c r="AW16" s="274"/>
      <c r="AX16" s="274"/>
      <c r="AY16" s="270">
        <f t="shared" si="3"/>
        <v>0</v>
      </c>
      <c r="AZ16" s="518"/>
      <c r="BA16" s="269"/>
      <c r="BB16" s="20"/>
      <c r="BC16" s="20"/>
      <c r="BD16" s="20">
        <f>SUM(BA16:BC16)</f>
        <v>0</v>
      </c>
      <c r="BE16" s="516"/>
      <c r="BF16" s="270">
        <f t="shared" si="2"/>
        <v>0</v>
      </c>
      <c r="BG16" s="519"/>
    </row>
    <row r="17" spans="1:59" ht="15.75" thickBot="1">
      <c r="A17" s="275" t="s">
        <v>9</v>
      </c>
      <c r="B17" s="20">
        <f>SUM(B5:B16)</f>
        <v>400</v>
      </c>
      <c r="C17" s="20">
        <f t="shared" ref="C17:AT17" si="4">SUM(C5:C16)</f>
        <v>10000</v>
      </c>
      <c r="D17" s="20">
        <f t="shared" si="4"/>
        <v>8500</v>
      </c>
      <c r="E17" s="20">
        <f t="shared" si="4"/>
        <v>131290</v>
      </c>
      <c r="F17" s="20">
        <f>SUM(F5:F16)</f>
        <v>0</v>
      </c>
      <c r="G17" s="20">
        <f t="shared" si="4"/>
        <v>3000</v>
      </c>
      <c r="H17" s="20">
        <f>SUM(H5:H16)</f>
        <v>0</v>
      </c>
      <c r="I17" s="20">
        <f t="shared" si="4"/>
        <v>3100</v>
      </c>
      <c r="J17" s="20">
        <f t="shared" si="4"/>
        <v>0</v>
      </c>
      <c r="K17" s="20">
        <f t="shared" si="4"/>
        <v>4384</v>
      </c>
      <c r="L17" s="20">
        <f>SUM(L5:L16)</f>
        <v>500</v>
      </c>
      <c r="M17" s="20">
        <f>SUM(M5:M16)</f>
        <v>4269</v>
      </c>
      <c r="N17" s="20">
        <f>SUM(N5:N16)</f>
        <v>0</v>
      </c>
      <c r="O17" s="20">
        <f>SUM(O5:O16)</f>
        <v>1300</v>
      </c>
      <c r="P17" s="20">
        <f>SUM(P5:P16)</f>
        <v>0</v>
      </c>
      <c r="Q17" s="20">
        <f t="shared" si="4"/>
        <v>108057.72</v>
      </c>
      <c r="R17" s="20">
        <f t="shared" si="4"/>
        <v>197077.76000000001</v>
      </c>
      <c r="S17" s="20">
        <f t="shared" si="4"/>
        <v>0</v>
      </c>
      <c r="T17" s="20">
        <f t="shared" si="4"/>
        <v>5000</v>
      </c>
      <c r="U17" s="20">
        <f>SUM(U5:U16)</f>
        <v>157371.34</v>
      </c>
      <c r="V17" s="20">
        <f>SUM(V5:V16)</f>
        <v>107371.33</v>
      </c>
      <c r="W17" s="20">
        <f>SUM(W5:W16)</f>
        <v>7371.33</v>
      </c>
      <c r="X17" s="20">
        <f t="shared" si="4"/>
        <v>40000</v>
      </c>
      <c r="Y17" s="20">
        <f t="shared" si="4"/>
        <v>50000</v>
      </c>
      <c r="Z17" s="20">
        <f t="shared" si="4"/>
        <v>10000</v>
      </c>
      <c r="AA17" s="20">
        <f t="shared" si="4"/>
        <v>32000</v>
      </c>
      <c r="AB17" s="20">
        <f t="shared" si="4"/>
        <v>22000</v>
      </c>
      <c r="AC17" s="20">
        <f t="shared" si="4"/>
        <v>30000</v>
      </c>
      <c r="AD17" s="20">
        <f t="shared" si="4"/>
        <v>40000</v>
      </c>
      <c r="AE17" s="20">
        <f>SUM(AE5:AE16)</f>
        <v>9664.5</v>
      </c>
      <c r="AF17" s="20">
        <f t="shared" si="4"/>
        <v>1772.95</v>
      </c>
      <c r="AG17" s="20">
        <f t="shared" si="4"/>
        <v>67842.14</v>
      </c>
      <c r="AH17" s="20">
        <f>SUM(AH5:AH16)</f>
        <v>1875.2</v>
      </c>
      <c r="AI17" s="20">
        <f t="shared" si="4"/>
        <v>3567.24</v>
      </c>
      <c r="AJ17" s="20">
        <f t="shared" si="4"/>
        <v>1428.92</v>
      </c>
      <c r="AK17" s="20">
        <f t="shared" si="4"/>
        <v>1015.44</v>
      </c>
      <c r="AL17" s="20">
        <f t="shared" si="4"/>
        <v>12000</v>
      </c>
      <c r="AM17" s="20">
        <f t="shared" si="4"/>
        <v>152.81</v>
      </c>
      <c r="AN17" s="20">
        <f t="shared" si="4"/>
        <v>0</v>
      </c>
      <c r="AO17" s="276">
        <f t="shared" si="4"/>
        <v>0</v>
      </c>
      <c r="AP17" s="274">
        <f t="shared" si="4"/>
        <v>1900</v>
      </c>
      <c r="AQ17" s="274">
        <f t="shared" si="4"/>
        <v>25920</v>
      </c>
      <c r="AR17" s="276">
        <f t="shared" si="4"/>
        <v>0</v>
      </c>
      <c r="AS17" s="276">
        <f t="shared" si="4"/>
        <v>9980.44</v>
      </c>
      <c r="AT17" s="276">
        <f t="shared" si="4"/>
        <v>0</v>
      </c>
      <c r="AU17" s="277">
        <f>SUM(AU5:AU16)</f>
        <v>715922.96</v>
      </c>
      <c r="AV17" s="277">
        <f>SUM(AV5:AV16)</f>
        <v>0</v>
      </c>
      <c r="AW17" s="278">
        <f>SUM(AW5:AW16)</f>
        <v>122794.08</v>
      </c>
      <c r="AX17" s="278">
        <f>SUM(AX5:AX16)</f>
        <v>68742</v>
      </c>
      <c r="AY17" s="279"/>
      <c r="AZ17" s="280">
        <f>SUM(B17:AX17)</f>
        <v>2017571.1599999997</v>
      </c>
      <c r="BA17" s="269">
        <f>SUM(BA5:BA16)</f>
        <v>92450</v>
      </c>
      <c r="BB17" s="20">
        <f>SUM(BB5:BB16)</f>
        <v>0</v>
      </c>
      <c r="BC17" s="269">
        <f>SUM(BC5:BC16)</f>
        <v>446040</v>
      </c>
      <c r="BD17" s="281"/>
      <c r="BE17" s="280">
        <f>SUM(BA17:BD17)</f>
        <v>538490</v>
      </c>
      <c r="BF17" s="282"/>
      <c r="BG17" s="280">
        <f>AZ17+BE17</f>
        <v>2556061.1599999997</v>
      </c>
    </row>
    <row r="18" spans="1:59" ht="15.75" thickBot="1">
      <c r="A18" s="283"/>
      <c r="B18" s="252"/>
      <c r="C18" s="252"/>
      <c r="D18" s="252"/>
      <c r="E18" s="252"/>
      <c r="F18" s="252"/>
      <c r="G18" s="252"/>
      <c r="H18" s="252"/>
      <c r="I18" s="252"/>
      <c r="J18" s="252"/>
      <c r="K18" s="252"/>
      <c r="L18" s="252"/>
      <c r="M18" s="252"/>
      <c r="N18" s="252"/>
      <c r="O18" s="252"/>
      <c r="P18" s="252"/>
      <c r="Q18" s="252"/>
      <c r="R18" s="252"/>
      <c r="S18" s="252"/>
      <c r="T18" s="20" t="s">
        <v>146</v>
      </c>
      <c r="U18" s="20"/>
      <c r="V18" s="20"/>
      <c r="W18" s="20"/>
      <c r="X18" s="252"/>
      <c r="Y18" s="252"/>
      <c r="Z18" s="252"/>
      <c r="AA18" s="252"/>
      <c r="AB18" s="252"/>
      <c r="AC18" s="252"/>
      <c r="AD18" s="252"/>
      <c r="AE18" s="252"/>
      <c r="AF18" s="252"/>
      <c r="AG18" s="252"/>
      <c r="AH18" s="252"/>
      <c r="AI18" s="252"/>
      <c r="AJ18" s="252"/>
      <c r="AK18" s="252"/>
      <c r="AL18" s="252"/>
      <c r="AM18" s="252"/>
      <c r="AN18" s="252"/>
      <c r="AO18" s="252"/>
      <c r="AP18" s="252"/>
      <c r="AQ18" s="252"/>
      <c r="AR18" s="252"/>
      <c r="AS18" s="252"/>
      <c r="AT18" s="252"/>
      <c r="AU18" s="252"/>
      <c r="AV18" s="252"/>
      <c r="AW18" s="252"/>
      <c r="AX18" s="252"/>
      <c r="AY18" s="284">
        <f>SUM(AY5:AY17)</f>
        <v>2017571.16</v>
      </c>
      <c r="AZ18" s="285"/>
      <c r="BA18" s="252"/>
      <c r="BB18" s="285"/>
      <c r="BC18" s="252"/>
      <c r="BD18" s="284">
        <f>SUM(BD4:BD17)</f>
        <v>538490</v>
      </c>
      <c r="BE18" s="252"/>
      <c r="BF18" s="280">
        <f>SUM(BF5:BF17)</f>
        <v>2556061.16</v>
      </c>
      <c r="BG18" s="252"/>
    </row>
    <row r="19" spans="1:59">
      <c r="A19" s="252"/>
      <c r="B19" s="252"/>
      <c r="C19" s="252"/>
      <c r="D19" s="252"/>
      <c r="E19" s="252"/>
      <c r="F19" s="252"/>
      <c r="G19" s="252"/>
      <c r="H19" s="252"/>
      <c r="I19" s="252"/>
      <c r="J19" s="252"/>
      <c r="K19" s="252"/>
      <c r="L19" s="252"/>
      <c r="M19" s="252"/>
      <c r="N19" s="252"/>
      <c r="O19" s="252"/>
      <c r="P19" s="252"/>
      <c r="Q19" s="252"/>
      <c r="R19" s="252"/>
      <c r="S19" s="252"/>
      <c r="T19" s="20" t="s">
        <v>147</v>
      </c>
      <c r="U19" s="20"/>
      <c r="V19" s="20"/>
      <c r="W19" s="20"/>
      <c r="X19" s="252"/>
      <c r="Y19" s="252"/>
      <c r="Z19" s="252"/>
      <c r="AA19" s="252"/>
      <c r="AB19" s="252"/>
      <c r="AC19" s="252"/>
      <c r="AD19" s="252"/>
      <c r="AE19" s="252"/>
      <c r="AF19" s="252"/>
      <c r="AG19" s="252"/>
      <c r="AH19" s="252"/>
      <c r="AI19" s="252"/>
      <c r="AJ19" s="252"/>
      <c r="AK19" s="252"/>
      <c r="AL19" s="252"/>
      <c r="AM19" s="252"/>
      <c r="AN19" s="252"/>
      <c r="AO19" s="252"/>
      <c r="AP19" s="252"/>
      <c r="AQ19" s="252"/>
      <c r="AR19" s="252"/>
      <c r="AS19" s="252"/>
      <c r="AT19" s="252"/>
      <c r="AU19" s="252"/>
      <c r="AV19" s="252"/>
      <c r="AW19" s="252"/>
      <c r="AX19" s="252"/>
      <c r="AY19" s="252"/>
      <c r="AZ19" s="252"/>
      <c r="BA19" s="252"/>
      <c r="BB19" s="252"/>
      <c r="BC19" s="252"/>
      <c r="BD19" s="252"/>
      <c r="BE19" s="252"/>
      <c r="BF19" s="252"/>
      <c r="BG19" s="252"/>
    </row>
    <row r="20" spans="1:59">
      <c r="A20" s="252"/>
      <c r="B20" s="252"/>
      <c r="C20" s="252"/>
      <c r="D20" s="252"/>
      <c r="E20" s="252"/>
      <c r="F20" s="252"/>
      <c r="G20" s="252"/>
      <c r="H20" s="252"/>
      <c r="I20" s="252"/>
      <c r="J20" s="252"/>
      <c r="K20" s="252"/>
      <c r="L20" s="252"/>
      <c r="M20" s="252"/>
      <c r="N20" s="252"/>
      <c r="O20" s="252"/>
      <c r="P20" s="252"/>
      <c r="Q20" s="252"/>
      <c r="R20" s="252"/>
      <c r="S20" s="252"/>
      <c r="T20" s="20" t="s">
        <v>70</v>
      </c>
      <c r="U20" s="20"/>
      <c r="V20" s="20"/>
      <c r="W20" s="20"/>
      <c r="X20" s="252"/>
      <c r="Y20" s="252"/>
      <c r="Z20" s="252"/>
      <c r="AA20" s="252"/>
      <c r="AB20" s="252"/>
      <c r="AC20" s="252"/>
      <c r="AD20" s="252"/>
      <c r="AE20" s="252"/>
      <c r="AF20" s="252"/>
      <c r="AG20" s="252"/>
      <c r="AH20" s="252"/>
      <c r="AI20" s="252"/>
      <c r="AJ20" s="252"/>
      <c r="AK20" s="252"/>
      <c r="AL20" s="252"/>
      <c r="AM20" s="252"/>
      <c r="AN20" s="252"/>
      <c r="AO20" s="252"/>
      <c r="AP20" s="252"/>
      <c r="AQ20" s="252"/>
      <c r="AR20" s="252"/>
      <c r="AS20" s="252"/>
      <c r="AT20" s="252"/>
      <c r="AU20" s="252"/>
      <c r="AV20" s="252"/>
      <c r="AW20" s="252"/>
      <c r="AX20" s="252"/>
      <c r="AY20" s="252"/>
      <c r="AZ20" s="252"/>
      <c r="BA20" s="252"/>
      <c r="BB20" s="252"/>
      <c r="BC20" s="252"/>
      <c r="BD20" s="252"/>
      <c r="BE20" s="252"/>
      <c r="BF20" s="252"/>
      <c r="BG20" s="252"/>
    </row>
    <row r="21" spans="1:59">
      <c r="A21" s="252"/>
      <c r="B21" s="252"/>
      <c r="C21" s="252"/>
      <c r="D21" s="252"/>
      <c r="E21" s="252"/>
      <c r="F21" s="252"/>
      <c r="G21" s="252"/>
      <c r="H21" s="252"/>
      <c r="I21" s="252"/>
      <c r="J21" s="252"/>
      <c r="K21" s="252"/>
      <c r="L21" s="252"/>
      <c r="M21" s="252"/>
      <c r="N21" s="252"/>
      <c r="O21" s="252"/>
      <c r="P21" s="252"/>
      <c r="Q21" s="252"/>
      <c r="R21" s="252"/>
      <c r="S21" s="252"/>
      <c r="T21" s="513"/>
      <c r="U21" s="513"/>
      <c r="V21" s="513"/>
      <c r="W21" s="513"/>
      <c r="X21" s="252"/>
      <c r="Y21" s="252"/>
      <c r="Z21" s="252"/>
      <c r="AA21" s="252"/>
      <c r="AB21" s="252"/>
      <c r="AC21" s="252"/>
      <c r="AD21" s="252"/>
      <c r="AE21" s="252"/>
      <c r="AF21" s="252"/>
      <c r="AG21" s="252"/>
      <c r="AH21" s="252"/>
      <c r="AI21" s="252"/>
      <c r="AJ21" s="252"/>
      <c r="AK21" s="252"/>
      <c r="AL21" s="252"/>
      <c r="AM21" s="252"/>
      <c r="AN21" s="252"/>
      <c r="AO21" s="252"/>
      <c r="AP21" s="252"/>
      <c r="AQ21" s="252"/>
      <c r="AR21" s="252"/>
      <c r="AS21" s="252"/>
      <c r="AT21" s="252"/>
      <c r="AU21" s="252"/>
      <c r="AV21" s="252"/>
      <c r="AW21" s="252"/>
      <c r="AX21" s="252"/>
      <c r="AY21" s="252"/>
      <c r="AZ21" s="252"/>
      <c r="BA21" s="252"/>
      <c r="BB21" s="252"/>
      <c r="BC21" s="252"/>
      <c r="BD21" s="252"/>
      <c r="BE21" s="252"/>
      <c r="BF21" s="252"/>
      <c r="BG21" s="252"/>
    </row>
    <row r="22" spans="1:59">
      <c r="A22" s="252"/>
      <c r="B22" s="252"/>
      <c r="C22" s="252"/>
      <c r="D22" s="252"/>
      <c r="E22" s="252"/>
      <c r="F22" s="252"/>
      <c r="G22" s="252"/>
      <c r="H22" s="252"/>
      <c r="I22" s="252"/>
      <c r="J22" s="252"/>
      <c r="K22" s="252"/>
      <c r="L22" s="252"/>
      <c r="M22" s="252"/>
      <c r="N22" s="252"/>
      <c r="O22" s="252"/>
      <c r="P22" s="252"/>
      <c r="Q22" s="252"/>
      <c r="R22" s="252"/>
      <c r="S22" s="252"/>
      <c r="T22" s="271" t="s">
        <v>106</v>
      </c>
      <c r="U22" s="20">
        <f>U17+ U20</f>
        <v>157371.34</v>
      </c>
      <c r="V22" s="20">
        <f>V17+V20</f>
        <v>107371.33</v>
      </c>
      <c r="W22" s="20">
        <f>W17+W20</f>
        <v>7371.33</v>
      </c>
      <c r="X22" s="252"/>
      <c r="Y22" s="252"/>
      <c r="Z22" s="252"/>
      <c r="AA22" s="252"/>
      <c r="AB22" s="252"/>
      <c r="AC22" s="252"/>
      <c r="AD22" s="252"/>
      <c r="AE22" s="252"/>
      <c r="AF22" s="252"/>
      <c r="AG22" s="252"/>
      <c r="AH22" s="252"/>
      <c r="AI22" s="252"/>
      <c r="AJ22" s="252"/>
      <c r="AK22" s="252"/>
      <c r="AL22" s="252"/>
      <c r="AM22" s="252"/>
      <c r="AN22" s="252"/>
      <c r="AO22" s="252"/>
      <c r="AP22" s="252"/>
      <c r="AQ22" s="252"/>
      <c r="AR22" s="252"/>
      <c r="AS22" s="252"/>
      <c r="AT22" s="252"/>
      <c r="AU22" s="252"/>
      <c r="AV22" s="252"/>
      <c r="AW22" s="252"/>
      <c r="AX22" s="252"/>
      <c r="AY22" s="252"/>
      <c r="AZ22" s="252"/>
      <c r="BA22" s="252"/>
      <c r="BB22" s="252"/>
      <c r="BC22" s="252"/>
      <c r="BD22" s="252"/>
      <c r="BE22" s="252"/>
      <c r="BF22" s="252"/>
      <c r="BG22" s="252"/>
    </row>
    <row r="23" spans="1:59">
      <c r="A23" s="252"/>
      <c r="B23" s="252"/>
      <c r="C23" s="252"/>
      <c r="D23" s="252"/>
      <c r="E23" s="252"/>
      <c r="F23" s="252"/>
      <c r="G23" s="252"/>
      <c r="H23" s="252"/>
      <c r="I23" s="252"/>
      <c r="J23" s="252"/>
      <c r="K23" s="252"/>
      <c r="L23" s="252"/>
      <c r="M23" s="252"/>
      <c r="N23" s="252"/>
      <c r="O23" s="252"/>
      <c r="P23" s="252"/>
      <c r="Q23" s="252"/>
      <c r="R23" s="252"/>
      <c r="S23" s="252"/>
      <c r="T23" s="252"/>
      <c r="U23" s="252"/>
      <c r="V23" s="252"/>
      <c r="W23" s="252"/>
      <c r="X23" s="252"/>
      <c r="Y23" s="252"/>
      <c r="Z23" s="252"/>
      <c r="AA23" s="252"/>
      <c r="AB23" s="252"/>
      <c r="AC23" s="252"/>
      <c r="AD23" s="252"/>
      <c r="AE23" s="252"/>
      <c r="AF23" s="252"/>
      <c r="AG23" s="252"/>
      <c r="AH23" s="252"/>
      <c r="AI23" s="252"/>
      <c r="AJ23" s="252"/>
      <c r="AK23" s="252"/>
      <c r="AL23" s="252"/>
      <c r="AM23" s="252"/>
      <c r="AN23" s="252"/>
      <c r="AO23" s="252"/>
      <c r="AP23" s="252"/>
      <c r="AQ23" s="252"/>
      <c r="AR23" s="252"/>
      <c r="AS23" s="252"/>
      <c r="AT23" s="252"/>
      <c r="AU23" s="252"/>
      <c r="AV23" s="252"/>
      <c r="AW23" s="252"/>
      <c r="AX23" s="252"/>
      <c r="AY23" s="252"/>
      <c r="AZ23" s="252"/>
      <c r="BA23" s="252"/>
      <c r="BB23" s="252"/>
      <c r="BC23" s="252"/>
      <c r="BD23" s="252"/>
      <c r="BE23" s="252"/>
      <c r="BF23" s="252"/>
      <c r="BG23" s="252"/>
    </row>
    <row r="24" spans="1:59">
      <c r="BE24" s="252"/>
      <c r="BF24" s="252"/>
      <c r="BG24" s="252"/>
    </row>
    <row r="25" spans="1:59">
      <c r="BE25" s="252"/>
      <c r="BF25" s="252"/>
      <c r="BG25" s="252"/>
    </row>
    <row r="26" spans="1:59">
      <c r="BE26" s="252"/>
      <c r="BF26" s="252"/>
      <c r="BG26" s="252"/>
    </row>
    <row r="27" spans="1:59">
      <c r="BE27" s="252"/>
      <c r="BF27" s="252"/>
      <c r="BG27" s="252"/>
    </row>
    <row r="28" spans="1:59">
      <c r="BE28" s="252"/>
      <c r="BF28" s="252"/>
      <c r="BG28" s="252"/>
    </row>
    <row r="29" spans="1:59">
      <c r="BE29" s="252"/>
      <c r="BF29" s="252"/>
      <c r="BG29" s="252"/>
    </row>
    <row r="30" spans="1:59">
      <c r="BF30" s="252"/>
      <c r="BG30" s="252"/>
    </row>
    <row r="31" spans="1:59">
      <c r="BF31" s="252"/>
      <c r="BG31" s="252"/>
    </row>
    <row r="32" spans="1:59">
      <c r="BF32" s="252"/>
      <c r="BG32" s="252"/>
    </row>
    <row r="33" spans="58:59">
      <c r="BF33" s="252"/>
      <c r="BG33" s="252"/>
    </row>
    <row r="34" spans="58:59">
      <c r="BF34" s="252"/>
      <c r="BG34" s="252"/>
    </row>
    <row r="35" spans="58:59">
      <c r="BF35" s="252"/>
      <c r="BG35" s="252"/>
    </row>
    <row r="36" spans="58:59">
      <c r="BF36" s="252"/>
      <c r="BG36" s="252"/>
    </row>
    <row r="37" spans="58:59">
      <c r="BF37" s="252"/>
      <c r="BG37" s="252"/>
    </row>
    <row r="38" spans="58:59">
      <c r="BF38" s="252"/>
      <c r="BG38" s="252"/>
    </row>
    <row r="39" spans="58:59">
      <c r="BF39" s="252"/>
      <c r="BG39" s="252"/>
    </row>
    <row r="40" spans="58:59">
      <c r="BF40" s="252"/>
      <c r="BG40" s="252"/>
    </row>
    <row r="41" spans="58:59">
      <c r="BF41" s="252"/>
      <c r="BG41" s="252"/>
    </row>
    <row r="42" spans="58:59">
      <c r="BF42" s="252"/>
      <c r="BG42" s="252"/>
    </row>
    <row r="43" spans="58:59">
      <c r="BF43" s="252"/>
      <c r="BG43" s="252"/>
    </row>
    <row r="44" spans="58:59">
      <c r="BF44" s="252"/>
      <c r="BG44" s="252"/>
    </row>
    <row r="45" spans="58:59">
      <c r="BF45" s="252"/>
      <c r="BG45" s="252"/>
    </row>
    <row r="46" spans="58:59">
      <c r="BF46" s="252"/>
      <c r="BG46" s="252"/>
    </row>
    <row r="47" spans="58:59">
      <c r="BF47" s="252"/>
      <c r="BG47" s="252"/>
    </row>
    <row r="48" spans="58:59">
      <c r="BF48" s="252"/>
      <c r="BG48" s="252"/>
    </row>
    <row r="49" spans="58:59">
      <c r="BF49" s="252"/>
      <c r="BG49" s="252"/>
    </row>
    <row r="50" spans="58:59">
      <c r="BF50" s="252"/>
      <c r="BG50" s="252"/>
    </row>
    <row r="51" spans="58:59">
      <c r="BF51" s="252"/>
      <c r="BG51" s="252"/>
    </row>
    <row r="52" spans="58:59">
      <c r="BF52" s="252"/>
      <c r="BG52" s="252"/>
    </row>
    <row r="53" spans="58:59">
      <c r="BF53" s="252"/>
      <c r="BG53" s="252"/>
    </row>
    <row r="54" spans="58:59">
      <c r="BF54" s="252"/>
      <c r="BG54" s="252"/>
    </row>
    <row r="55" spans="58:59">
      <c r="BF55" s="252"/>
      <c r="BG55" s="252"/>
    </row>
    <row r="56" spans="58:59">
      <c r="BF56" s="252"/>
      <c r="BG56" s="252"/>
    </row>
    <row r="57" spans="58:59">
      <c r="BF57" s="252"/>
      <c r="BG57" s="252"/>
    </row>
    <row r="58" spans="58:59">
      <c r="BF58" s="252"/>
      <c r="BG58" s="252"/>
    </row>
    <row r="59" spans="58:59">
      <c r="BF59" s="252"/>
      <c r="BG59" s="252"/>
    </row>
    <row r="60" spans="58:59">
      <c r="BF60" s="252"/>
      <c r="BG60" s="252"/>
    </row>
    <row r="61" spans="58:59">
      <c r="BF61" s="252"/>
      <c r="BG61" s="252"/>
    </row>
    <row r="62" spans="58:59">
      <c r="BF62" s="252"/>
      <c r="BG62" s="252"/>
    </row>
    <row r="63" spans="58:59">
      <c r="BF63" s="252"/>
      <c r="BG63" s="252"/>
    </row>
    <row r="64" spans="58:59">
      <c r="BF64" s="252"/>
      <c r="BG64" s="252"/>
    </row>
    <row r="65" spans="56:59">
      <c r="BF65" s="252"/>
      <c r="BG65" s="252"/>
    </row>
    <row r="66" spans="56:59">
      <c r="BF66" s="252"/>
      <c r="BG66" s="252"/>
    </row>
    <row r="67" spans="56:59">
      <c r="BF67" s="252"/>
      <c r="BG67" s="252"/>
    </row>
    <row r="68" spans="56:59">
      <c r="BF68" s="252"/>
      <c r="BG68" s="252"/>
    </row>
    <row r="69" spans="56:59">
      <c r="BF69" s="252"/>
      <c r="BG69" s="252"/>
    </row>
    <row r="70" spans="56:59">
      <c r="BD70" s="252"/>
      <c r="BE70" s="252"/>
      <c r="BF70" s="252"/>
      <c r="BG70" s="252"/>
    </row>
    <row r="71" spans="56:59">
      <c r="BD71" s="252"/>
      <c r="BE71" s="252"/>
      <c r="BF71" s="252"/>
      <c r="BG71" s="252"/>
    </row>
    <row r="72" spans="56:59">
      <c r="BD72" s="252"/>
      <c r="BE72" s="252"/>
      <c r="BF72" s="252"/>
      <c r="BG72" s="252"/>
    </row>
    <row r="73" spans="56:59">
      <c r="BD73" s="252"/>
      <c r="BE73" s="252"/>
      <c r="BF73" s="252"/>
      <c r="BG73" s="252"/>
    </row>
    <row r="74" spans="56:59">
      <c r="BD74" s="252"/>
      <c r="BE74" s="252"/>
      <c r="BF74" s="252"/>
      <c r="BG74" s="252"/>
    </row>
    <row r="75" spans="56:59">
      <c r="BD75" s="252"/>
      <c r="BE75" s="252"/>
      <c r="BF75" s="252"/>
      <c r="BG75" s="252"/>
    </row>
    <row r="76" spans="56:59">
      <c r="BD76" s="252"/>
      <c r="BE76" s="252"/>
      <c r="BF76" s="252"/>
      <c r="BG76" s="252"/>
    </row>
    <row r="77" spans="56:59">
      <c r="BD77" s="252"/>
      <c r="BE77" s="252"/>
      <c r="BF77" s="252"/>
      <c r="BG77" s="252"/>
    </row>
    <row r="78" spans="56:59">
      <c r="BD78" s="252"/>
      <c r="BE78" s="252"/>
      <c r="BF78" s="252"/>
      <c r="BG78" s="252"/>
    </row>
    <row r="79" spans="56:59">
      <c r="BD79" s="252"/>
      <c r="BE79" s="252"/>
      <c r="BF79" s="252"/>
      <c r="BG79" s="252"/>
    </row>
    <row r="80" spans="56:59">
      <c r="BD80" s="252"/>
      <c r="BE80" s="252"/>
      <c r="BF80" s="252"/>
      <c r="BG80" s="252"/>
    </row>
    <row r="81" spans="56:59">
      <c r="BD81" s="252"/>
      <c r="BE81" s="252"/>
      <c r="BF81" s="252"/>
      <c r="BG81" s="252"/>
    </row>
    <row r="82" spans="56:59">
      <c r="BD82" s="252"/>
      <c r="BE82" s="252"/>
      <c r="BF82" s="252"/>
      <c r="BG82" s="252"/>
    </row>
    <row r="83" spans="56:59">
      <c r="BD83" s="252"/>
      <c r="BE83" s="252"/>
      <c r="BF83" s="252"/>
      <c r="BG83" s="252"/>
    </row>
    <row r="84" spans="56:59">
      <c r="BD84" s="252"/>
      <c r="BE84" s="252"/>
      <c r="BF84" s="252"/>
      <c r="BG84" s="252"/>
    </row>
    <row r="85" spans="56:59">
      <c r="BD85" s="252"/>
      <c r="BE85" s="252"/>
      <c r="BF85" s="252"/>
      <c r="BG85" s="252"/>
    </row>
    <row r="86" spans="56:59">
      <c r="BD86" s="252"/>
      <c r="BE86" s="252"/>
      <c r="BF86" s="252"/>
      <c r="BG86" s="252"/>
    </row>
    <row r="87" spans="56:59">
      <c r="BD87" s="252"/>
      <c r="BE87" s="252"/>
      <c r="BF87" s="252"/>
      <c r="BG87" s="252"/>
    </row>
    <row r="88" spans="56:59">
      <c r="BD88" s="252"/>
      <c r="BE88" s="252"/>
      <c r="BF88" s="252"/>
      <c r="BG88" s="252"/>
    </row>
    <row r="89" spans="56:59">
      <c r="BD89" s="252"/>
      <c r="BE89" s="252"/>
      <c r="BF89" s="252"/>
      <c r="BG89" s="252"/>
    </row>
    <row r="90" spans="56:59">
      <c r="BD90" s="252"/>
      <c r="BE90" s="252"/>
      <c r="BF90" s="252"/>
      <c r="BG90" s="252"/>
    </row>
    <row r="91" spans="56:59">
      <c r="BD91" s="252"/>
      <c r="BE91" s="252"/>
      <c r="BF91" s="252"/>
      <c r="BG91" s="252"/>
    </row>
    <row r="92" spans="56:59">
      <c r="BD92" s="252"/>
      <c r="BE92" s="252"/>
      <c r="BF92" s="252"/>
      <c r="BG92" s="252"/>
    </row>
    <row r="93" spans="56:59">
      <c r="BD93" s="252"/>
      <c r="BE93" s="252"/>
      <c r="BF93" s="252"/>
      <c r="BG93" s="252"/>
    </row>
    <row r="94" spans="56:59">
      <c r="BD94" s="252"/>
      <c r="BE94" s="252"/>
      <c r="BF94" s="252"/>
      <c r="BG94" s="252"/>
    </row>
    <row r="95" spans="56:59">
      <c r="BD95" s="252"/>
      <c r="BE95" s="252"/>
      <c r="BF95" s="252"/>
      <c r="BG95" s="252"/>
    </row>
    <row r="96" spans="56:59">
      <c r="BD96" s="252"/>
      <c r="BE96" s="252"/>
      <c r="BF96" s="252"/>
      <c r="BG96" s="252"/>
    </row>
    <row r="97" spans="56:59">
      <c r="BD97" s="252"/>
      <c r="BE97" s="252"/>
      <c r="BF97" s="252"/>
      <c r="BG97" s="252"/>
    </row>
    <row r="98" spans="56:59">
      <c r="BD98" s="252"/>
      <c r="BE98" s="252"/>
      <c r="BF98" s="252"/>
      <c r="BG98" s="252"/>
    </row>
    <row r="99" spans="56:59">
      <c r="BD99" s="252"/>
      <c r="BE99" s="252"/>
      <c r="BF99" s="252"/>
      <c r="BG99" s="252"/>
    </row>
    <row r="100" spans="56:59">
      <c r="BD100" s="252"/>
      <c r="BE100" s="252"/>
      <c r="BF100" s="252"/>
      <c r="BG100" s="252"/>
    </row>
    <row r="101" spans="56:59">
      <c r="BD101" s="252"/>
      <c r="BE101" s="252"/>
      <c r="BF101" s="252"/>
      <c r="BG101" s="252"/>
    </row>
    <row r="102" spans="56:59">
      <c r="BD102" s="252"/>
      <c r="BE102" s="252"/>
      <c r="BF102" s="252"/>
      <c r="BG102" s="252"/>
    </row>
    <row r="103" spans="56:59">
      <c r="BD103" s="252"/>
      <c r="BE103" s="252"/>
      <c r="BF103" s="252"/>
      <c r="BG103" s="252"/>
    </row>
    <row r="104" spans="56:59">
      <c r="BD104" s="252"/>
      <c r="BE104" s="252"/>
      <c r="BF104" s="252"/>
      <c r="BG104" s="252"/>
    </row>
    <row r="105" spans="56:59">
      <c r="BD105" s="252"/>
      <c r="BE105" s="252"/>
      <c r="BF105" s="252"/>
      <c r="BG105" s="252"/>
    </row>
    <row r="106" spans="56:59">
      <c r="BD106" s="252"/>
      <c r="BE106" s="252"/>
      <c r="BF106" s="252"/>
      <c r="BG106" s="252"/>
    </row>
    <row r="107" spans="56:59">
      <c r="BD107" s="252"/>
      <c r="BE107" s="252"/>
      <c r="BF107" s="252"/>
      <c r="BG107" s="252"/>
    </row>
    <row r="108" spans="56:59">
      <c r="BD108" s="252"/>
      <c r="BE108" s="252"/>
      <c r="BF108" s="252"/>
      <c r="BG108" s="252"/>
    </row>
    <row r="109" spans="56:59">
      <c r="BD109" s="252"/>
      <c r="BE109" s="252"/>
      <c r="BF109" s="252"/>
      <c r="BG109" s="252"/>
    </row>
    <row r="110" spans="56:59">
      <c r="BD110" s="252"/>
      <c r="BE110" s="252"/>
      <c r="BF110" s="252"/>
      <c r="BG110" s="252"/>
    </row>
    <row r="111" spans="56:59">
      <c r="BD111" s="252"/>
      <c r="BE111" s="252"/>
      <c r="BF111" s="252"/>
      <c r="BG111" s="252"/>
    </row>
    <row r="112" spans="56:59">
      <c r="BD112" s="252"/>
      <c r="BE112" s="252"/>
      <c r="BF112" s="252"/>
      <c r="BG112" s="252"/>
    </row>
    <row r="113" spans="56:59">
      <c r="BD113" s="252"/>
      <c r="BE113" s="252"/>
      <c r="BF113" s="252"/>
      <c r="BG113" s="252"/>
    </row>
    <row r="114" spans="56:59">
      <c r="BD114" s="252"/>
      <c r="BE114" s="252"/>
      <c r="BF114" s="252"/>
      <c r="BG114" s="252"/>
    </row>
    <row r="115" spans="56:59">
      <c r="BD115" s="252"/>
      <c r="BE115" s="252"/>
      <c r="BF115" s="252"/>
      <c r="BG115" s="252"/>
    </row>
    <row r="116" spans="56:59">
      <c r="BD116" s="252"/>
      <c r="BE116" s="252"/>
      <c r="BF116" s="252"/>
      <c r="BG116" s="252"/>
    </row>
    <row r="117" spans="56:59">
      <c r="BD117" s="252"/>
      <c r="BE117" s="252"/>
      <c r="BF117" s="252"/>
      <c r="BG117" s="252"/>
    </row>
    <row r="118" spans="56:59">
      <c r="BD118" s="252"/>
      <c r="BE118" s="252"/>
      <c r="BF118" s="252"/>
      <c r="BG118" s="252"/>
    </row>
    <row r="119" spans="56:59">
      <c r="BD119" s="252"/>
      <c r="BE119" s="252"/>
      <c r="BF119" s="252"/>
      <c r="BG119" s="252"/>
    </row>
    <row r="120" spans="56:59">
      <c r="BD120" s="252"/>
      <c r="BE120" s="252"/>
      <c r="BF120" s="252"/>
      <c r="BG120" s="252"/>
    </row>
    <row r="121" spans="56:59">
      <c r="BD121" s="252"/>
      <c r="BE121" s="252"/>
      <c r="BF121" s="252"/>
      <c r="BG121" s="252"/>
    </row>
    <row r="122" spans="56:59">
      <c r="BD122" s="252"/>
      <c r="BE122" s="252"/>
      <c r="BF122" s="252"/>
      <c r="BG122" s="252"/>
    </row>
    <row r="123" spans="56:59">
      <c r="BD123" s="252"/>
      <c r="BE123" s="252"/>
      <c r="BF123" s="252"/>
      <c r="BG123" s="252"/>
    </row>
    <row r="124" spans="56:59">
      <c r="BD124" s="252"/>
      <c r="BE124" s="252"/>
      <c r="BF124" s="252"/>
      <c r="BG124" s="252"/>
    </row>
    <row r="125" spans="56:59">
      <c r="BD125" s="252"/>
      <c r="BE125" s="252"/>
      <c r="BF125" s="252"/>
      <c r="BG125" s="252"/>
    </row>
    <row r="126" spans="56:59">
      <c r="BD126" s="252"/>
      <c r="BE126" s="252"/>
      <c r="BF126" s="252"/>
      <c r="BG126" s="252"/>
    </row>
    <row r="127" spans="56:59">
      <c r="BD127" s="252"/>
      <c r="BE127" s="252"/>
      <c r="BF127" s="252"/>
      <c r="BG127" s="252"/>
    </row>
    <row r="128" spans="56:59">
      <c r="BD128" s="252"/>
      <c r="BE128" s="252"/>
      <c r="BF128" s="252"/>
      <c r="BG128" s="252"/>
    </row>
    <row r="129" spans="56:59">
      <c r="BD129" s="252"/>
      <c r="BE129" s="252"/>
      <c r="BF129" s="252"/>
      <c r="BG129" s="252"/>
    </row>
    <row r="130" spans="56:59">
      <c r="BD130" s="252"/>
      <c r="BE130" s="252"/>
      <c r="BF130" s="252"/>
      <c r="BG130" s="252"/>
    </row>
    <row r="131" spans="56:59">
      <c r="BD131" s="252"/>
      <c r="BE131" s="252"/>
      <c r="BF131" s="252"/>
      <c r="BG131" s="252"/>
    </row>
    <row r="132" spans="56:59">
      <c r="BD132" s="252"/>
      <c r="BE132" s="252"/>
      <c r="BF132" s="252"/>
      <c r="BG132" s="252"/>
    </row>
    <row r="133" spans="56:59">
      <c r="BD133" s="252"/>
      <c r="BE133" s="252"/>
      <c r="BF133" s="252"/>
      <c r="BG133" s="252"/>
    </row>
    <row r="134" spans="56:59">
      <c r="BD134" s="252"/>
      <c r="BE134" s="252"/>
      <c r="BF134" s="252"/>
      <c r="BG134" s="252"/>
    </row>
    <row r="135" spans="56:59">
      <c r="BD135" s="252"/>
      <c r="BE135" s="252"/>
      <c r="BF135" s="252"/>
      <c r="BG135" s="252"/>
    </row>
    <row r="136" spans="56:59">
      <c r="BD136" s="252"/>
      <c r="BE136" s="252"/>
      <c r="BF136" s="252"/>
      <c r="BG136" s="252"/>
    </row>
    <row r="137" spans="56:59">
      <c r="BD137" s="252"/>
      <c r="BE137" s="252"/>
      <c r="BF137" s="252"/>
      <c r="BG137" s="252"/>
    </row>
    <row r="138" spans="56:59">
      <c r="BD138" s="252"/>
      <c r="BE138" s="252"/>
      <c r="BF138" s="252"/>
      <c r="BG138" s="252"/>
    </row>
    <row r="139" spans="56:59">
      <c r="BD139" s="252"/>
      <c r="BE139" s="252"/>
      <c r="BF139" s="252"/>
      <c r="BG139" s="252"/>
    </row>
    <row r="140" spans="56:59">
      <c r="BD140" s="252"/>
      <c r="BE140" s="252"/>
      <c r="BF140" s="252"/>
      <c r="BG140" s="252"/>
    </row>
    <row r="141" spans="56:59">
      <c r="BD141" s="252"/>
      <c r="BE141" s="252"/>
      <c r="BF141" s="252"/>
      <c r="BG141" s="252"/>
    </row>
    <row r="142" spans="56:59">
      <c r="BD142" s="252"/>
      <c r="BE142" s="252"/>
      <c r="BF142" s="252"/>
      <c r="BG142" s="252"/>
    </row>
    <row r="143" spans="56:59">
      <c r="BD143" s="252"/>
      <c r="BE143" s="252"/>
      <c r="BF143" s="252"/>
      <c r="BG143" s="252"/>
    </row>
    <row r="144" spans="56:59">
      <c r="BD144" s="252"/>
      <c r="BE144" s="252"/>
      <c r="BF144" s="252"/>
      <c r="BG144" s="252"/>
    </row>
    <row r="145" spans="56:59">
      <c r="BD145" s="252"/>
      <c r="BE145" s="252"/>
      <c r="BF145" s="252"/>
      <c r="BG145" s="252"/>
    </row>
    <row r="146" spans="56:59">
      <c r="BD146" s="252"/>
      <c r="BE146" s="252"/>
      <c r="BF146" s="252"/>
      <c r="BG146" s="252"/>
    </row>
    <row r="147" spans="56:59">
      <c r="BD147" s="252"/>
      <c r="BE147" s="252"/>
      <c r="BF147" s="252"/>
      <c r="BG147" s="252"/>
    </row>
    <row r="148" spans="56:59">
      <c r="BD148" s="252"/>
      <c r="BE148" s="252"/>
      <c r="BF148" s="252"/>
      <c r="BG148" s="252"/>
    </row>
    <row r="149" spans="56:59">
      <c r="BD149" s="252"/>
      <c r="BE149" s="252"/>
      <c r="BF149" s="252"/>
      <c r="BG149" s="252"/>
    </row>
    <row r="150" spans="56:59">
      <c r="BD150" s="252"/>
      <c r="BE150" s="252"/>
      <c r="BF150" s="252"/>
      <c r="BG150" s="252"/>
    </row>
  </sheetData>
  <mergeCells count="7">
    <mergeCell ref="T21:W21"/>
    <mergeCell ref="B3:AZ3"/>
    <mergeCell ref="BA3:BD3"/>
    <mergeCell ref="BE3:BE16"/>
    <mergeCell ref="BF3:BG4"/>
    <mergeCell ref="AZ4:AZ16"/>
    <mergeCell ref="BG5:BG16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  <colBreaks count="2" manualBreakCount="2">
    <brk id="15" max="21" man="1"/>
    <brk id="29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>
  <dimension ref="A1:Q82"/>
  <sheetViews>
    <sheetView view="pageBreakPreview" zoomScale="60" workbookViewId="0">
      <selection activeCell="N82" sqref="A1:N82"/>
    </sheetView>
  </sheetViews>
  <sheetFormatPr defaultRowHeight="15"/>
  <cols>
    <col min="1" max="1" width="39.42578125" style="2" customWidth="1"/>
    <col min="2" max="14" width="19.7109375" style="2" customWidth="1"/>
    <col min="15" max="15" width="0.42578125" style="2" customWidth="1"/>
    <col min="16" max="16" width="9.140625" style="2" hidden="1" customWidth="1"/>
    <col min="17" max="17" width="33" style="2" customWidth="1"/>
  </cols>
  <sheetData>
    <row r="1" spans="1:17" ht="20.25">
      <c r="A1" s="410"/>
      <c r="B1" s="410"/>
      <c r="C1" s="410"/>
      <c r="D1" s="410"/>
      <c r="E1" s="410"/>
      <c r="F1" s="410"/>
      <c r="G1" s="410"/>
      <c r="H1" s="410"/>
      <c r="I1" s="410"/>
      <c r="J1" s="410"/>
      <c r="K1" s="410"/>
      <c r="L1" s="527"/>
      <c r="M1" s="527"/>
      <c r="N1" s="527"/>
    </row>
    <row r="2" spans="1:17" ht="20.25">
      <c r="A2" s="410"/>
      <c r="B2" s="410"/>
      <c r="C2" s="410"/>
      <c r="D2" s="410"/>
      <c r="E2" s="410"/>
      <c r="F2" s="410"/>
      <c r="G2" s="410"/>
      <c r="H2" s="410"/>
      <c r="I2" s="410"/>
      <c r="J2" s="410"/>
      <c r="K2" s="410"/>
      <c r="L2" s="410"/>
      <c r="M2" s="410"/>
      <c r="N2" s="410"/>
    </row>
    <row r="3" spans="1:17">
      <c r="A3" s="528">
        <v>2013</v>
      </c>
      <c r="B3" s="528"/>
      <c r="C3" s="528"/>
      <c r="D3" s="528"/>
      <c r="E3" s="528"/>
      <c r="F3" s="528"/>
      <c r="G3" s="528"/>
      <c r="H3" s="528"/>
      <c r="I3" s="528"/>
      <c r="J3" s="528"/>
      <c r="K3" s="528"/>
      <c r="L3" s="528"/>
      <c r="M3" s="528"/>
      <c r="N3" s="528"/>
    </row>
    <row r="4" spans="1:17">
      <c r="A4" s="528"/>
      <c r="B4" s="528"/>
      <c r="C4" s="528"/>
      <c r="D4" s="528"/>
      <c r="E4" s="528"/>
      <c r="F4" s="528"/>
      <c r="G4" s="528"/>
      <c r="H4" s="528"/>
      <c r="I4" s="528"/>
      <c r="J4" s="528"/>
      <c r="K4" s="528"/>
      <c r="L4" s="528"/>
      <c r="M4" s="528"/>
      <c r="N4" s="528"/>
    </row>
    <row r="5" spans="1:17" ht="20.25">
      <c r="A5" s="529" t="s">
        <v>148</v>
      </c>
      <c r="B5" s="529"/>
      <c r="C5" s="529"/>
      <c r="D5" s="529"/>
      <c r="E5" s="529"/>
      <c r="F5" s="529"/>
      <c r="G5" s="529"/>
      <c r="H5" s="529"/>
      <c r="I5" s="529"/>
      <c r="J5" s="529"/>
      <c r="K5" s="529"/>
      <c r="L5" s="529"/>
      <c r="M5" s="529"/>
      <c r="N5" s="529"/>
    </row>
    <row r="6" spans="1:17">
      <c r="A6" s="526" t="s">
        <v>149</v>
      </c>
      <c r="B6" s="522" t="s">
        <v>47</v>
      </c>
      <c r="C6" s="522" t="s">
        <v>136</v>
      </c>
      <c r="D6" s="522" t="s">
        <v>137</v>
      </c>
      <c r="E6" s="522" t="s">
        <v>138</v>
      </c>
      <c r="F6" s="522" t="s">
        <v>139</v>
      </c>
      <c r="G6" s="522" t="s">
        <v>140</v>
      </c>
      <c r="H6" s="522" t="s">
        <v>141</v>
      </c>
      <c r="I6" s="522" t="s">
        <v>142</v>
      </c>
      <c r="J6" s="522" t="s">
        <v>143</v>
      </c>
      <c r="K6" s="522" t="s">
        <v>144</v>
      </c>
      <c r="L6" s="522" t="s">
        <v>145</v>
      </c>
      <c r="M6" s="522" t="s">
        <v>12</v>
      </c>
      <c r="N6" s="522" t="s">
        <v>150</v>
      </c>
    </row>
    <row r="7" spans="1:17">
      <c r="A7" s="526"/>
      <c r="B7" s="524"/>
      <c r="C7" s="530"/>
      <c r="D7" s="524"/>
      <c r="E7" s="524"/>
      <c r="F7" s="524"/>
      <c r="G7" s="524"/>
      <c r="H7" s="524"/>
      <c r="I7" s="524"/>
      <c r="J7" s="524"/>
      <c r="K7" s="524"/>
      <c r="L7" s="524"/>
      <c r="M7" s="524"/>
      <c r="N7" s="524"/>
    </row>
    <row r="8" spans="1:17" ht="20.25">
      <c r="A8" s="411" t="s">
        <v>151</v>
      </c>
      <c r="B8" s="412">
        <f>'[1]сводный отчет о продаже'!$AL$4</f>
        <v>15323.68</v>
      </c>
      <c r="C8" s="412">
        <f>'[1]сводный отчет о продаже'!$AL$33</f>
        <v>71252.44</v>
      </c>
      <c r="D8" s="412"/>
      <c r="E8" s="412"/>
      <c r="F8" s="412"/>
      <c r="G8" s="411"/>
      <c r="H8" s="411"/>
      <c r="I8" s="412"/>
      <c r="J8" s="412"/>
      <c r="K8" s="412"/>
      <c r="L8" s="412"/>
      <c r="M8" s="412"/>
      <c r="N8" s="413">
        <f t="shared" ref="N8:N23" si="0">B8+C8+D8+E8+F8+G8+H8+I8+J8+K8+L8+M8</f>
        <v>86576.12</v>
      </c>
      <c r="Q8" s="290" t="s">
        <v>151</v>
      </c>
    </row>
    <row r="9" spans="1:17" ht="20.25">
      <c r="A9" s="411" t="s">
        <v>152</v>
      </c>
      <c r="B9" s="412">
        <f>'[1]сводный отчет о продаже'!$AL$5</f>
        <v>0</v>
      </c>
      <c r="C9" s="413">
        <f>'[1]сводный отчет о продаже'!$AL$34</f>
        <v>62833.279999999999</v>
      </c>
      <c r="D9" s="412"/>
      <c r="E9" s="412"/>
      <c r="F9" s="412"/>
      <c r="G9" s="411"/>
      <c r="H9" s="411"/>
      <c r="I9" s="412"/>
      <c r="J9" s="412"/>
      <c r="K9" s="412"/>
      <c r="L9" s="412"/>
      <c r="M9" s="412"/>
      <c r="N9" s="413">
        <f t="shared" si="0"/>
        <v>62833.279999999999</v>
      </c>
      <c r="Q9" s="290" t="s">
        <v>152</v>
      </c>
    </row>
    <row r="10" spans="1:17" ht="20.25">
      <c r="A10" s="411" t="s">
        <v>153</v>
      </c>
      <c r="B10" s="412">
        <f>'[1]сводный отчет о продаже'!$AL$6</f>
        <v>0</v>
      </c>
      <c r="C10" s="414">
        <f>'[1]сводный отчет о продаже'!$AL$35</f>
        <v>0</v>
      </c>
      <c r="D10" s="412"/>
      <c r="E10" s="412"/>
      <c r="F10" s="412"/>
      <c r="G10" s="411"/>
      <c r="H10" s="411"/>
      <c r="I10" s="412"/>
      <c r="J10" s="412"/>
      <c r="K10" s="412"/>
      <c r="L10" s="412"/>
      <c r="M10" s="412"/>
      <c r="N10" s="413">
        <f t="shared" si="0"/>
        <v>0</v>
      </c>
      <c r="Q10" s="290" t="s">
        <v>153</v>
      </c>
    </row>
    <row r="11" spans="1:17" ht="20.25">
      <c r="A11" s="411" t="s">
        <v>154</v>
      </c>
      <c r="B11" s="412">
        <f>'[1]сводный отчет о продаже'!$AL$7</f>
        <v>1585</v>
      </c>
      <c r="C11" s="412">
        <f>'[1]сводный отчет о продаже'!$AL$36</f>
        <v>1120</v>
      </c>
      <c r="D11" s="412"/>
      <c r="E11" s="412"/>
      <c r="F11" s="412"/>
      <c r="G11" s="411"/>
      <c r="H11" s="411"/>
      <c r="I11" s="412"/>
      <c r="J11" s="412"/>
      <c r="K11" s="412"/>
      <c r="L11" s="412"/>
      <c r="M11" s="412"/>
      <c r="N11" s="413">
        <f t="shared" si="0"/>
        <v>2705</v>
      </c>
      <c r="Q11" s="290" t="s">
        <v>154</v>
      </c>
    </row>
    <row r="12" spans="1:17" ht="20.25">
      <c r="A12" s="411" t="s">
        <v>155</v>
      </c>
      <c r="B12" s="412">
        <f>'[1]сводный отчет о продаже'!$AL$8</f>
        <v>-1405.8</v>
      </c>
      <c r="C12" s="412">
        <v>0</v>
      </c>
      <c r="D12" s="412"/>
      <c r="E12" s="412"/>
      <c r="F12" s="412"/>
      <c r="G12" s="411"/>
      <c r="H12" s="411"/>
      <c r="I12" s="412"/>
      <c r="J12" s="412"/>
      <c r="K12" s="412"/>
      <c r="L12" s="412"/>
      <c r="M12" s="412"/>
      <c r="N12" s="413">
        <f t="shared" si="0"/>
        <v>-1405.8</v>
      </c>
      <c r="Q12" s="290" t="s">
        <v>155</v>
      </c>
    </row>
    <row r="13" spans="1:17" ht="20.25">
      <c r="A13" s="411" t="s">
        <v>156</v>
      </c>
      <c r="B13" s="412">
        <f>'[1]сводный отчет о продаже'!$AL$9</f>
        <v>-9623.7000000000007</v>
      </c>
      <c r="C13" s="412">
        <v>0</v>
      </c>
      <c r="D13" s="412"/>
      <c r="E13" s="412"/>
      <c r="F13" s="412"/>
      <c r="G13" s="411"/>
      <c r="H13" s="411"/>
      <c r="I13" s="412"/>
      <c r="J13" s="412"/>
      <c r="K13" s="412"/>
      <c r="L13" s="412"/>
      <c r="M13" s="412"/>
      <c r="N13" s="413">
        <f t="shared" si="0"/>
        <v>-9623.7000000000007</v>
      </c>
      <c r="Q13" s="290" t="s">
        <v>156</v>
      </c>
    </row>
    <row r="14" spans="1:17" ht="20.25">
      <c r="A14" s="412" t="s">
        <v>157</v>
      </c>
      <c r="B14" s="412">
        <f>'[1]сводный отчет о продаже'!$AL$10</f>
        <v>0</v>
      </c>
      <c r="C14" s="412">
        <f>'[1]сводный отчет о продаже'!$AL$37</f>
        <v>1800</v>
      </c>
      <c r="D14" s="412"/>
      <c r="E14" s="412"/>
      <c r="F14" s="412"/>
      <c r="G14" s="412"/>
      <c r="H14" s="411"/>
      <c r="I14" s="412"/>
      <c r="J14" s="412"/>
      <c r="K14" s="412"/>
      <c r="L14" s="412"/>
      <c r="M14" s="412"/>
      <c r="N14" s="413">
        <f t="shared" si="0"/>
        <v>1800</v>
      </c>
      <c r="Q14" s="286" t="s">
        <v>157</v>
      </c>
    </row>
    <row r="15" spans="1:17" ht="20.25">
      <c r="A15" s="412" t="s">
        <v>158</v>
      </c>
      <c r="B15" s="415">
        <f>'[1]сводный отчет о продаже'!$AL$11</f>
        <v>0</v>
      </c>
      <c r="C15" s="412">
        <f>'[1]сводный отчет о продаже'!$AL$38</f>
        <v>0</v>
      </c>
      <c r="D15" s="412"/>
      <c r="E15" s="412"/>
      <c r="F15" s="412"/>
      <c r="G15" s="412"/>
      <c r="H15" s="411"/>
      <c r="I15" s="412"/>
      <c r="J15" s="412"/>
      <c r="K15" s="412"/>
      <c r="L15" s="412"/>
      <c r="M15" s="412"/>
      <c r="N15" s="413">
        <f t="shared" si="0"/>
        <v>0</v>
      </c>
      <c r="Q15" s="286" t="s">
        <v>158</v>
      </c>
    </row>
    <row r="16" spans="1:17" ht="20.25">
      <c r="A16" s="416" t="s">
        <v>159</v>
      </c>
      <c r="B16" s="415">
        <f>'[1]сводный отчет о продаже'!$AL$12</f>
        <v>0</v>
      </c>
      <c r="C16" s="412">
        <f>'[1]сводный отчет о продаже'!$AL$39</f>
        <v>180</v>
      </c>
      <c r="D16" s="412"/>
      <c r="E16" s="412"/>
      <c r="F16" s="412"/>
      <c r="G16" s="416"/>
      <c r="H16" s="411"/>
      <c r="I16" s="412"/>
      <c r="J16" s="412"/>
      <c r="K16" s="412"/>
      <c r="L16" s="412"/>
      <c r="M16" s="412"/>
      <c r="N16" s="413">
        <f t="shared" si="0"/>
        <v>180</v>
      </c>
      <c r="Q16" s="291" t="s">
        <v>159</v>
      </c>
    </row>
    <row r="17" spans="1:17" ht="20.25">
      <c r="A17" s="413" t="s">
        <v>160</v>
      </c>
      <c r="B17" s="417">
        <f>'[1]сводный отчет о продаже'!$AL$13</f>
        <v>400</v>
      </c>
      <c r="C17" s="412">
        <f>'[1]сводный отчет о продаже'!$AL$40</f>
        <v>0</v>
      </c>
      <c r="D17" s="412"/>
      <c r="E17" s="412"/>
      <c r="F17" s="412"/>
      <c r="G17" s="413"/>
      <c r="H17" s="411"/>
      <c r="I17" s="412"/>
      <c r="J17" s="412"/>
      <c r="K17" s="412"/>
      <c r="L17" s="412"/>
      <c r="M17" s="412"/>
      <c r="N17" s="413">
        <f t="shared" si="0"/>
        <v>400</v>
      </c>
      <c r="Q17" s="292" t="s">
        <v>160</v>
      </c>
    </row>
    <row r="18" spans="1:17" ht="20.25">
      <c r="A18" s="418" t="s">
        <v>161</v>
      </c>
      <c r="B18" s="417">
        <f>'[1]сводный отчет о продаже'!$AL$14</f>
        <v>16468.3</v>
      </c>
      <c r="C18" s="412">
        <f>'[1]сводный отчет о продаже'!$AL$41</f>
        <v>12013.12</v>
      </c>
      <c r="D18" s="412"/>
      <c r="E18" s="412"/>
      <c r="F18" s="412"/>
      <c r="G18" s="418"/>
      <c r="H18" s="411"/>
      <c r="I18" s="412"/>
      <c r="J18" s="412"/>
      <c r="K18" s="412"/>
      <c r="L18" s="412"/>
      <c r="M18" s="412"/>
      <c r="N18" s="413">
        <f t="shared" si="0"/>
        <v>28481.42</v>
      </c>
      <c r="Q18" s="304" t="s">
        <v>161</v>
      </c>
    </row>
    <row r="19" spans="1:17" ht="20.25">
      <c r="A19" s="419" t="s">
        <v>162</v>
      </c>
      <c r="B19" s="417">
        <f>'[1]сводный отчет о продаже'!$AL$15</f>
        <v>49.92</v>
      </c>
      <c r="C19" s="412">
        <f>'[1]сводный отчет о продаже'!$AL$42</f>
        <v>28.22</v>
      </c>
      <c r="D19" s="412"/>
      <c r="E19" s="412"/>
      <c r="F19" s="412"/>
      <c r="G19" s="418"/>
      <c r="H19" s="411"/>
      <c r="I19" s="412"/>
      <c r="J19" s="412"/>
      <c r="K19" s="412"/>
      <c r="L19" s="412"/>
      <c r="M19" s="412"/>
      <c r="N19" s="413">
        <f t="shared" si="0"/>
        <v>78.14</v>
      </c>
      <c r="Q19" s="289" t="s">
        <v>162</v>
      </c>
    </row>
    <row r="20" spans="1:17" ht="20.25">
      <c r="A20" s="420" t="s">
        <v>37</v>
      </c>
      <c r="B20" s="416">
        <f>'[1]сводный отчет о продаже'!$AL$16</f>
        <v>0</v>
      </c>
      <c r="C20" s="416">
        <f>'[1]сводный отчет о продаже'!$AL$43</f>
        <v>0</v>
      </c>
      <c r="D20" s="416"/>
      <c r="E20" s="416"/>
      <c r="F20" s="421"/>
      <c r="G20" s="422"/>
      <c r="H20" s="416"/>
      <c r="I20" s="416"/>
      <c r="J20" s="416"/>
      <c r="K20" s="416"/>
      <c r="L20" s="416"/>
      <c r="M20" s="423"/>
      <c r="N20" s="413">
        <f t="shared" si="0"/>
        <v>0</v>
      </c>
      <c r="Q20" s="309" t="s">
        <v>163</v>
      </c>
    </row>
    <row r="21" spans="1:17" ht="20.25">
      <c r="A21" s="424" t="s">
        <v>38</v>
      </c>
      <c r="B21" s="413">
        <f>'[1]сводный отчет о продаже'!$AL$17</f>
        <v>639056.5</v>
      </c>
      <c r="C21" s="413">
        <f>'[1]сводный отчет о продаже'!$AL$44</f>
        <v>561876.64</v>
      </c>
      <c r="D21" s="413"/>
      <c r="E21" s="413"/>
      <c r="F21" s="418"/>
      <c r="G21" s="413"/>
      <c r="H21" s="413"/>
      <c r="I21" s="413"/>
      <c r="J21" s="413"/>
      <c r="K21" s="413"/>
      <c r="L21" s="413"/>
      <c r="M21" s="425"/>
      <c r="N21" s="413">
        <f t="shared" si="0"/>
        <v>1200933.1400000001</v>
      </c>
      <c r="O21" s="26"/>
      <c r="P21" s="26"/>
      <c r="Q21" s="309" t="s">
        <v>38</v>
      </c>
    </row>
    <row r="22" spans="1:17" ht="20.25">
      <c r="A22" s="424" t="s">
        <v>164</v>
      </c>
      <c r="B22" s="426">
        <f>'[1]сводный отчет о продаже'!$AL$18</f>
        <v>0</v>
      </c>
      <c r="C22" s="426">
        <f>'[1]сводный отчет о продаже'!$AL$45</f>
        <v>140</v>
      </c>
      <c r="D22" s="426"/>
      <c r="E22" s="426"/>
      <c r="F22" s="426"/>
      <c r="G22" s="426"/>
      <c r="H22" s="426"/>
      <c r="I22" s="426"/>
      <c r="J22" s="426"/>
      <c r="K22" s="426"/>
      <c r="L22" s="426"/>
      <c r="M22" s="427"/>
      <c r="N22" s="413">
        <f t="shared" si="0"/>
        <v>140</v>
      </c>
      <c r="Q22" s="311" t="s">
        <v>164</v>
      </c>
    </row>
    <row r="23" spans="1:17" ht="20.25">
      <c r="A23" s="428" t="s">
        <v>165</v>
      </c>
      <c r="B23" s="413">
        <f>'[1]сводный отчет о продаже'!$AL$19</f>
        <v>-404.66</v>
      </c>
      <c r="C23" s="413">
        <f>'[1]сводный отчет о продаже'!$AL$46</f>
        <v>411.74</v>
      </c>
      <c r="D23" s="413"/>
      <c r="E23" s="413"/>
      <c r="F23" s="413"/>
      <c r="G23" s="413"/>
      <c r="H23" s="413"/>
      <c r="I23" s="413"/>
      <c r="J23" s="413"/>
      <c r="K23" s="413"/>
      <c r="L23" s="413"/>
      <c r="M23" s="413"/>
      <c r="N23" s="413">
        <f t="shared" si="0"/>
        <v>7.0799999999999841</v>
      </c>
      <c r="Q23" s="309" t="s">
        <v>165</v>
      </c>
    </row>
    <row r="24" spans="1:17" ht="20.25">
      <c r="A24" s="429" t="s">
        <v>167</v>
      </c>
      <c r="B24" s="413">
        <v>16624.400000000001</v>
      </c>
      <c r="C24" s="413">
        <v>49158</v>
      </c>
      <c r="D24" s="413"/>
      <c r="E24" s="413"/>
      <c r="F24" s="418"/>
      <c r="G24" s="413"/>
      <c r="H24" s="413"/>
      <c r="I24" s="413"/>
      <c r="J24" s="413"/>
      <c r="K24" s="413"/>
      <c r="L24" s="413"/>
      <c r="M24" s="413"/>
      <c r="N24" s="413">
        <f>B24+C24+D24+E24+F24+G24+H24+I24+J24+K24+L24+M24</f>
        <v>65782.399999999994</v>
      </c>
      <c r="Q24" s="289" t="s">
        <v>167</v>
      </c>
    </row>
    <row r="25" spans="1:17" ht="20.25">
      <c r="A25" s="412" t="s">
        <v>168</v>
      </c>
      <c r="B25" s="419">
        <f t="shared" ref="B25:N25" si="1">SUM(B8:B24)</f>
        <v>678073.64</v>
      </c>
      <c r="C25" s="419">
        <f t="shared" si="1"/>
        <v>760813.44</v>
      </c>
      <c r="D25" s="419">
        <f>SUM(D8:D24)</f>
        <v>0</v>
      </c>
      <c r="E25" s="419">
        <f>SUM(E8:E24)</f>
        <v>0</v>
      </c>
      <c r="F25" s="419">
        <f t="shared" si="1"/>
        <v>0</v>
      </c>
      <c r="G25" s="419">
        <f t="shared" si="1"/>
        <v>0</v>
      </c>
      <c r="H25" s="419">
        <f t="shared" si="1"/>
        <v>0</v>
      </c>
      <c r="I25" s="419">
        <f t="shared" si="1"/>
        <v>0</v>
      </c>
      <c r="J25" s="419">
        <f t="shared" si="1"/>
        <v>0</v>
      </c>
      <c r="K25" s="419">
        <f>SUM(K8:K24)</f>
        <v>0</v>
      </c>
      <c r="L25" s="419">
        <f t="shared" si="1"/>
        <v>0</v>
      </c>
      <c r="M25" s="419">
        <f t="shared" si="1"/>
        <v>0</v>
      </c>
      <c r="N25" s="429">
        <f t="shared" si="1"/>
        <v>1438887.08</v>
      </c>
      <c r="Q25" s="286" t="s">
        <v>168</v>
      </c>
    </row>
    <row r="26" spans="1:17" ht="20.25">
      <c r="A26" s="412" t="s">
        <v>169</v>
      </c>
      <c r="B26" s="412">
        <f>'[1]сводный отчет о продаже'!$AL$28</f>
        <v>5860.11</v>
      </c>
      <c r="C26" s="412">
        <f>'[1]сводный отчет о продаже'!$AL$55</f>
        <v>10198.11</v>
      </c>
      <c r="D26" s="412"/>
      <c r="E26" s="412"/>
      <c r="F26" s="412"/>
      <c r="G26" s="412"/>
      <c r="H26" s="412"/>
      <c r="I26" s="412"/>
      <c r="J26" s="412"/>
      <c r="K26" s="412"/>
      <c r="L26" s="412"/>
      <c r="M26" s="412"/>
      <c r="N26" s="413">
        <f>B26+C26+D26+E26+F26+G26+H26+I26+J26+K26+L26+M26</f>
        <v>16058.220000000001</v>
      </c>
      <c r="Q26" s="286" t="s">
        <v>169</v>
      </c>
    </row>
    <row r="27" spans="1:17" ht="20.25">
      <c r="A27" s="412" t="s">
        <v>170</v>
      </c>
      <c r="B27" s="412">
        <f>B25-B26</f>
        <v>672213.53</v>
      </c>
      <c r="C27" s="412">
        <f t="shared" ref="C27:M27" si="2">C25-C26</f>
        <v>750615.33</v>
      </c>
      <c r="D27" s="412">
        <f t="shared" si="2"/>
        <v>0</v>
      </c>
      <c r="E27" s="412">
        <f>E25-E26</f>
        <v>0</v>
      </c>
      <c r="F27" s="412">
        <f t="shared" si="2"/>
        <v>0</v>
      </c>
      <c r="G27" s="412">
        <f t="shared" si="2"/>
        <v>0</v>
      </c>
      <c r="H27" s="412">
        <f>H25-H26</f>
        <v>0</v>
      </c>
      <c r="I27" s="412">
        <f t="shared" si="2"/>
        <v>0</v>
      </c>
      <c r="J27" s="412">
        <f t="shared" si="2"/>
        <v>0</v>
      </c>
      <c r="K27" s="412">
        <f t="shared" si="2"/>
        <v>0</v>
      </c>
      <c r="L27" s="412">
        <f t="shared" si="2"/>
        <v>0</v>
      </c>
      <c r="M27" s="412">
        <f t="shared" si="2"/>
        <v>0</v>
      </c>
      <c r="N27" s="412">
        <f>N25-N26</f>
        <v>1422828.86</v>
      </c>
      <c r="Q27" s="286" t="s">
        <v>170</v>
      </c>
    </row>
    <row r="28" spans="1:17" ht="20.25">
      <c r="A28" s="410"/>
      <c r="B28" s="430"/>
      <c r="C28" s="430"/>
      <c r="D28" s="430">
        <f>B27+C27+D27</f>
        <v>1422828.8599999999</v>
      </c>
      <c r="E28" s="430"/>
      <c r="F28" s="430"/>
      <c r="G28" s="430">
        <f>E27+F27+G27</f>
        <v>0</v>
      </c>
      <c r="H28" s="410"/>
      <c r="I28" s="410"/>
      <c r="J28" s="410">
        <f>H27+I27+J27</f>
        <v>0</v>
      </c>
      <c r="K28" s="410"/>
      <c r="L28" s="410">
        <f>K27+L27+M27</f>
        <v>0</v>
      </c>
      <c r="M28" s="410"/>
      <c r="N28" s="410">
        <f>D28+G28+J28+L28</f>
        <v>1422828.8599999999</v>
      </c>
    </row>
    <row r="29" spans="1:17" ht="20.25">
      <c r="A29" s="525" t="s">
        <v>171</v>
      </c>
      <c r="B29" s="525"/>
      <c r="C29" s="525"/>
      <c r="D29" s="525"/>
      <c r="E29" s="525"/>
      <c r="F29" s="525"/>
      <c r="G29" s="525"/>
      <c r="H29" s="525"/>
      <c r="I29" s="525"/>
      <c r="J29" s="525"/>
      <c r="K29" s="525"/>
      <c r="L29" s="525"/>
      <c r="M29" s="525"/>
      <c r="N29" s="525"/>
    </row>
    <row r="30" spans="1:17">
      <c r="A30" s="526" t="s">
        <v>172</v>
      </c>
      <c r="B30" s="522" t="s">
        <v>47</v>
      </c>
      <c r="C30" s="522" t="s">
        <v>136</v>
      </c>
      <c r="D30" s="522" t="s">
        <v>137</v>
      </c>
      <c r="E30" s="522" t="s">
        <v>138</v>
      </c>
      <c r="F30" s="522" t="s">
        <v>139</v>
      </c>
      <c r="G30" s="522" t="s">
        <v>140</v>
      </c>
      <c r="H30" s="522" t="s">
        <v>141</v>
      </c>
      <c r="I30" s="522" t="s">
        <v>142</v>
      </c>
      <c r="J30" s="522" t="s">
        <v>143</v>
      </c>
      <c r="K30" s="522" t="s">
        <v>144</v>
      </c>
      <c r="L30" s="522" t="s">
        <v>145</v>
      </c>
      <c r="M30" s="522" t="s">
        <v>12</v>
      </c>
      <c r="N30" s="522" t="s">
        <v>150</v>
      </c>
    </row>
    <row r="31" spans="1:17">
      <c r="A31" s="522"/>
      <c r="B31" s="523"/>
      <c r="C31" s="523"/>
      <c r="D31" s="523"/>
      <c r="E31" s="523"/>
      <c r="F31" s="523"/>
      <c r="G31" s="523"/>
      <c r="H31" s="523"/>
      <c r="I31" s="523"/>
      <c r="J31" s="523"/>
      <c r="K31" s="523"/>
      <c r="L31" s="523"/>
      <c r="M31" s="523"/>
      <c r="N31" s="523"/>
    </row>
    <row r="32" spans="1:17" ht="20.25">
      <c r="A32" s="428" t="s">
        <v>173</v>
      </c>
      <c r="B32" s="413">
        <f>'отчет по расходам год'!B5</f>
        <v>200</v>
      </c>
      <c r="C32" s="413">
        <f>'отчет по расходам год'!B6</f>
        <v>200</v>
      </c>
      <c r="D32" s="413">
        <f>'отчет по расходам год'!B7</f>
        <v>0</v>
      </c>
      <c r="E32" s="413">
        <f>'отчет по расходам год'!B8</f>
        <v>0</v>
      </c>
      <c r="F32" s="413">
        <f>'отчет по расходам год'!B9</f>
        <v>0</v>
      </c>
      <c r="G32" s="413">
        <f>'отчет по расходам год'!B10</f>
        <v>0</v>
      </c>
      <c r="H32" s="413">
        <f>'отчет по расходам год'!B11</f>
        <v>0</v>
      </c>
      <c r="I32" s="413">
        <f>'отчет по расходам год'!B12</f>
        <v>0</v>
      </c>
      <c r="J32" s="431">
        <f>'отчет по расходам год'!B13</f>
        <v>0</v>
      </c>
      <c r="K32" s="413">
        <f>'отчет по расходам год'!B14</f>
        <v>0</v>
      </c>
      <c r="L32" s="418">
        <f>'отчет по расходам год'!B15</f>
        <v>0</v>
      </c>
      <c r="M32" s="413">
        <f>'отчет по расходам год'!B16</f>
        <v>0</v>
      </c>
      <c r="N32" s="413">
        <f t="shared" ref="N32:N67" si="3">B32+C32+D32+E32+F32+G32+H32+I32+J32+K32+L32+M32</f>
        <v>400</v>
      </c>
      <c r="O32" s="9"/>
      <c r="P32" s="9"/>
      <c r="Q32" s="317" t="s">
        <v>173</v>
      </c>
    </row>
    <row r="33" spans="1:17" ht="20.25">
      <c r="A33" s="428" t="s">
        <v>222</v>
      </c>
      <c r="B33" s="413">
        <f>'отчет по расходам год'!D5+'отчет по расходам год'!I5+'отчет по расходам год'!O5</f>
        <v>2500</v>
      </c>
      <c r="C33" s="413">
        <f>'отчет по расходам год'!D6+'отчет по расходам год'!I6+'отчет по расходам год'!O6</f>
        <v>10400</v>
      </c>
      <c r="D33" s="413">
        <f>'отчет по расходам год'!D7+'отчет по расходам год'!I7</f>
        <v>0</v>
      </c>
      <c r="E33" s="413">
        <f>'отчет по расходам год'!D8+'отчет по расходам год'!I8</f>
        <v>0</v>
      </c>
      <c r="F33" s="413">
        <f>'отчет по расходам год'!D9+'отчет по расходам год'!I9</f>
        <v>0</v>
      </c>
      <c r="G33" s="413">
        <f>'отчет по расходам год'!D10+'отчет по расходам год'!I10+'отчет по расходам год'!O10</f>
        <v>0</v>
      </c>
      <c r="H33" s="413">
        <f>'отчет по расходам год'!D11+'отчет по расходам год'!I11+'отчет по расходам год'!O11</f>
        <v>0</v>
      </c>
      <c r="I33" s="413">
        <f>'отчет по расходам год'!D12+'отчет по расходам год'!I12+'отчет по расходам год'!O12</f>
        <v>0</v>
      </c>
      <c r="J33" s="413">
        <f>'отчет по расходам год'!D13+'отчет по расходам год'!I13+'отчет по расходам год'!O13</f>
        <v>0</v>
      </c>
      <c r="K33" s="413">
        <f>'отчет по расходам год'!D14+'отчет по расходам год'!I14+'отчет по расходам год'!O14</f>
        <v>0</v>
      </c>
      <c r="L33" s="418">
        <f>'отчет по расходам год'!D15+'отчет по расходам год'!I15</f>
        <v>0</v>
      </c>
      <c r="M33" s="413">
        <f>'отчет по расходам год'!D16+'отчет по расходам год'!I16</f>
        <v>0</v>
      </c>
      <c r="N33" s="413">
        <f t="shared" si="3"/>
        <v>12900</v>
      </c>
      <c r="O33" s="9"/>
      <c r="P33" s="9"/>
      <c r="Q33" s="317" t="s">
        <v>174</v>
      </c>
    </row>
    <row r="34" spans="1:17" ht="20.25">
      <c r="A34" s="428" t="s">
        <v>175</v>
      </c>
      <c r="B34" s="413">
        <f>'отчет по расходам год'!M5</f>
        <v>4269</v>
      </c>
      <c r="C34" s="413">
        <f>'отчет по расходам год'!E6+'отчет по расходам год'!F6+'отчет по расходам год'!M6</f>
        <v>131290</v>
      </c>
      <c r="D34" s="413">
        <f>'отчет по расходам год'!F7</f>
        <v>0</v>
      </c>
      <c r="E34" s="413">
        <f>'отчет по расходам год'!F8</f>
        <v>0</v>
      </c>
      <c r="F34" s="413">
        <f>'отчет по расходам год'!F9</f>
        <v>0</v>
      </c>
      <c r="G34" s="413">
        <f>'отчет по расходам год'!N10</f>
        <v>0</v>
      </c>
      <c r="H34" s="413">
        <f>'отчет по расходам год'!M11</f>
        <v>0</v>
      </c>
      <c r="I34" s="413">
        <f>'отчет по расходам год'!F12+'отчет по расходам год'!M12</f>
        <v>0</v>
      </c>
      <c r="J34" s="413">
        <f>'отчет по расходам год'!F13+'отчет по расходам год'!M13</f>
        <v>0</v>
      </c>
      <c r="K34" s="413">
        <f>'отчет по расходам год'!F14+'отчет по расходам год'!M14+'отчет по расходам год'!N14</f>
        <v>0</v>
      </c>
      <c r="L34" s="418">
        <f>'отчет по расходам год'!F15+'отчет по расходам год'!M15</f>
        <v>0</v>
      </c>
      <c r="M34" s="413">
        <f>'отчет по расходам год'!F16+'отчет по расходам год'!M16</f>
        <v>0</v>
      </c>
      <c r="N34" s="413">
        <f t="shared" si="3"/>
        <v>135559</v>
      </c>
      <c r="O34" s="9"/>
      <c r="P34" s="9"/>
      <c r="Q34" s="317" t="s">
        <v>176</v>
      </c>
    </row>
    <row r="35" spans="1:17" ht="20.25">
      <c r="A35" s="428" t="s">
        <v>207</v>
      </c>
      <c r="B35" s="413">
        <f>'отчет по расходам год'!E5</f>
        <v>0</v>
      </c>
      <c r="C35" s="413">
        <f>'отчет по расходам год'!J6</f>
        <v>0</v>
      </c>
      <c r="D35" s="413">
        <f>'отчет по расходам год'!J7</f>
        <v>0</v>
      </c>
      <c r="E35" s="413">
        <f>'отчет по расходам год'!J8</f>
        <v>0</v>
      </c>
      <c r="F35" s="413">
        <f>'отчет по расходам год'!J9</f>
        <v>0</v>
      </c>
      <c r="G35" s="413">
        <f>'отчет по расходам год'!J10</f>
        <v>0</v>
      </c>
      <c r="H35" s="413">
        <f>'отчет по расходам год'!J11</f>
        <v>0</v>
      </c>
      <c r="I35" s="413">
        <f>'отчет по расходам год'!J12</f>
        <v>0</v>
      </c>
      <c r="J35" s="413">
        <f>'отчет по расходам год'!J13</f>
        <v>0</v>
      </c>
      <c r="K35" s="413">
        <f>'отчет по расходам год'!J14</f>
        <v>0</v>
      </c>
      <c r="L35" s="418">
        <f>'отчет по расходам год'!E15+'отчет по расходам год'!J15</f>
        <v>0</v>
      </c>
      <c r="M35" s="413">
        <f>'отчет по расходам год'!J16</f>
        <v>0</v>
      </c>
      <c r="N35" s="413">
        <f t="shared" si="3"/>
        <v>0</v>
      </c>
      <c r="O35" s="9"/>
      <c r="P35" s="9"/>
      <c r="Q35" s="317" t="s">
        <v>177</v>
      </c>
    </row>
    <row r="36" spans="1:17" ht="20.25">
      <c r="A36" s="428" t="s">
        <v>208</v>
      </c>
      <c r="B36" s="413">
        <f>'отчет по расходам год'!K5</f>
        <v>4384</v>
      </c>
      <c r="C36" s="413">
        <f>'отчет по расходам год'!H6</f>
        <v>0</v>
      </c>
      <c r="D36" s="413">
        <f>'отчет по расходам год'!H7+'отчет по расходам год'!K7</f>
        <v>0</v>
      </c>
      <c r="E36" s="413">
        <f>'отчет по расходам год'!K8</f>
        <v>0</v>
      </c>
      <c r="F36" s="413">
        <f>'отчет по расходам год'!K9</f>
        <v>0</v>
      </c>
      <c r="G36" s="413">
        <f>'отчет по расходам год'!K10</f>
        <v>0</v>
      </c>
      <c r="H36" s="413">
        <f>'отчет по расходам год'!K11</f>
        <v>0</v>
      </c>
      <c r="I36" s="413">
        <f>'отчет по расходам год'!K12</f>
        <v>0</v>
      </c>
      <c r="J36" s="413">
        <f>'отчет по расходам год'!K13</f>
        <v>0</v>
      </c>
      <c r="K36" s="413">
        <f>'отчет по расходам год'!H14+'отчет по расходам год'!K14</f>
        <v>0</v>
      </c>
      <c r="L36" s="418">
        <f>'отчет по расходам год'!H15+'отчет по расходам год'!K15</f>
        <v>0</v>
      </c>
      <c r="M36" s="413">
        <f>'отчет по расходам год'!H16</f>
        <v>0</v>
      </c>
      <c r="N36" s="413">
        <f t="shared" si="3"/>
        <v>4384</v>
      </c>
      <c r="O36" s="9"/>
      <c r="P36" s="9"/>
      <c r="Q36" s="317" t="s">
        <v>178</v>
      </c>
    </row>
    <row r="37" spans="1:17" ht="20.25">
      <c r="A37" s="428" t="s">
        <v>180</v>
      </c>
      <c r="B37" s="413">
        <f>'отчет по расходам год'!G5+'отчет по расходам год'!L5</f>
        <v>1500</v>
      </c>
      <c r="C37" s="413">
        <f>'отчет по расходам год'!G6</f>
        <v>2000</v>
      </c>
      <c r="D37" s="413">
        <f>'отчет по расходам год'!G7+'отчет по расходам год'!L7</f>
        <v>0</v>
      </c>
      <c r="E37" s="413">
        <f>'отчет по расходам год'!G8</f>
        <v>0</v>
      </c>
      <c r="F37" s="413">
        <f>'отчет по расходам год'!G9</f>
        <v>0</v>
      </c>
      <c r="G37" s="413">
        <f>'отчет по расходам год'!G10+'отчет по расходам год'!P10</f>
        <v>0</v>
      </c>
      <c r="H37" s="413">
        <f>'отчет по расходам год'!G11</f>
        <v>0</v>
      </c>
      <c r="I37" s="413">
        <f>'отчет по расходам год'!G12</f>
        <v>0</v>
      </c>
      <c r="J37" s="413">
        <f>'отчет по расходам год'!L13</f>
        <v>0</v>
      </c>
      <c r="K37" s="413">
        <f>'отчет по расходам год'!G14+'отчет по расходам год'!P14</f>
        <v>0</v>
      </c>
      <c r="L37" s="418">
        <f>'отчет по расходам год'!G15+'отчет по расходам год'!P15</f>
        <v>0</v>
      </c>
      <c r="M37" s="413">
        <f>'отчет по расходам год'!G16+'отчет по расходам год'!L16</f>
        <v>0</v>
      </c>
      <c r="N37" s="413">
        <f t="shared" si="3"/>
        <v>3500</v>
      </c>
      <c r="O37" s="9"/>
      <c r="P37" s="9"/>
      <c r="Q37" s="317" t="s">
        <v>180</v>
      </c>
    </row>
    <row r="38" spans="1:17" ht="20.25">
      <c r="A38" s="428" t="s">
        <v>24</v>
      </c>
      <c r="B38" s="413">
        <f>'отчет по расходам год'!C5</f>
        <v>0</v>
      </c>
      <c r="C38" s="413">
        <f>'отчет по расходам год'!C6</f>
        <v>10000</v>
      </c>
      <c r="D38" s="413">
        <f>'отчет по расходам год'!C7</f>
        <v>0</v>
      </c>
      <c r="E38" s="413">
        <f>'отчет по расходам год'!C8</f>
        <v>0</v>
      </c>
      <c r="F38" s="413">
        <f>'отчет по расходам год'!C9</f>
        <v>0</v>
      </c>
      <c r="G38" s="413">
        <f>'отчет по расходам год'!C10</f>
        <v>0</v>
      </c>
      <c r="H38" s="413">
        <f>'отчет по расходам год'!C11</f>
        <v>0</v>
      </c>
      <c r="I38" s="413">
        <f>'отчет по расходам год'!C12</f>
        <v>0</v>
      </c>
      <c r="J38" s="413">
        <f>'отчет по расходам год'!C13</f>
        <v>0</v>
      </c>
      <c r="K38" s="413">
        <f>'отчет по расходам год'!C14</f>
        <v>0</v>
      </c>
      <c r="L38" s="418">
        <f>'отчет по расходам год'!C15</f>
        <v>0</v>
      </c>
      <c r="M38" s="413">
        <f>'отчет по расходам год'!C16</f>
        <v>0</v>
      </c>
      <c r="N38" s="413">
        <f t="shared" si="3"/>
        <v>10000</v>
      </c>
      <c r="O38" s="9"/>
      <c r="P38" s="9"/>
      <c r="Q38" s="317" t="s">
        <v>24</v>
      </c>
    </row>
    <row r="39" spans="1:17" ht="20.25">
      <c r="A39" s="428" t="s">
        <v>122</v>
      </c>
      <c r="B39" s="413">
        <f>'отчет по расходам год'!Q5</f>
        <v>54195.6</v>
      </c>
      <c r="C39" s="413">
        <f>'отчет по расходам год'!Q6</f>
        <v>53862.12</v>
      </c>
      <c r="D39" s="413">
        <f>'отчет по расходам год'!Q7</f>
        <v>0</v>
      </c>
      <c r="E39" s="413">
        <f>'отчет по расходам год'!Q8</f>
        <v>0</v>
      </c>
      <c r="F39" s="413">
        <f>'отчет по расходам год'!Q9</f>
        <v>0</v>
      </c>
      <c r="G39" s="413">
        <f>'отчет по расходам год'!Q10</f>
        <v>0</v>
      </c>
      <c r="H39" s="413">
        <f>'отчет по расходам год'!Q11</f>
        <v>0</v>
      </c>
      <c r="I39" s="413">
        <f>'отчет по расходам год'!Q12</f>
        <v>0</v>
      </c>
      <c r="J39" s="413">
        <f>'отчет по расходам год'!Q13</f>
        <v>0</v>
      </c>
      <c r="K39" s="413">
        <f>'отчет по расходам год'!Q14</f>
        <v>0</v>
      </c>
      <c r="L39" s="418">
        <f>'отчет по расходам год'!Q15</f>
        <v>0</v>
      </c>
      <c r="M39" s="413">
        <f>'отчет по расходам год'!Q16</f>
        <v>0</v>
      </c>
      <c r="N39" s="413">
        <f t="shared" si="3"/>
        <v>108057.72</v>
      </c>
      <c r="O39" s="9"/>
      <c r="P39" s="9"/>
      <c r="Q39" s="317" t="s">
        <v>122</v>
      </c>
    </row>
    <row r="40" spans="1:17" ht="20.25">
      <c r="A40" s="428" t="s">
        <v>181</v>
      </c>
      <c r="B40" s="413">
        <f>'отчет по расходам год'!R5</f>
        <v>20059.009999999998</v>
      </c>
      <c r="C40" s="413">
        <f>'отчет по расходам год'!R6</f>
        <v>177018.75</v>
      </c>
      <c r="D40" s="413">
        <f>'отчет по расходам год'!R7</f>
        <v>0</v>
      </c>
      <c r="E40" s="413">
        <f>'отчет по расходам год'!R8</f>
        <v>0</v>
      </c>
      <c r="F40" s="413">
        <f>'отчет по расходам год'!R9</f>
        <v>0</v>
      </c>
      <c r="G40" s="413">
        <f>'отчет по расходам год'!R10</f>
        <v>0</v>
      </c>
      <c r="H40" s="413">
        <f>'отчет по расходам год'!R11</f>
        <v>0</v>
      </c>
      <c r="I40" s="413">
        <f>'отчет по расходам год'!R12</f>
        <v>0</v>
      </c>
      <c r="J40" s="413">
        <f>'отчет по расходам год'!R13</f>
        <v>0</v>
      </c>
      <c r="K40" s="413">
        <f>'отчет по расходам год'!R14</f>
        <v>0</v>
      </c>
      <c r="L40" s="418">
        <f>'отчет по расходам год'!R15</f>
        <v>0</v>
      </c>
      <c r="M40" s="413">
        <f>'отчет по расходам год'!R16</f>
        <v>0</v>
      </c>
      <c r="N40" s="413">
        <f t="shared" si="3"/>
        <v>197077.76000000001</v>
      </c>
      <c r="O40" s="9"/>
      <c r="P40" s="9"/>
      <c r="Q40" s="317" t="s">
        <v>181</v>
      </c>
    </row>
    <row r="41" spans="1:17" ht="20.25">
      <c r="A41" s="428" t="s">
        <v>26</v>
      </c>
      <c r="B41" s="413">
        <f>'отчет по расходам год'!S5</f>
        <v>0</v>
      </c>
      <c r="C41" s="413">
        <f>'отчет по расходам год'!S6</f>
        <v>0</v>
      </c>
      <c r="D41" s="413">
        <f>'отчет по расходам год'!S7</f>
        <v>0</v>
      </c>
      <c r="E41" s="413">
        <f>'отчет по расходам год'!S8</f>
        <v>0</v>
      </c>
      <c r="F41" s="413">
        <f>'отчет по расходам год'!S9</f>
        <v>0</v>
      </c>
      <c r="G41" s="413">
        <f>'отчет по расходам год'!S10</f>
        <v>0</v>
      </c>
      <c r="H41" s="413">
        <f>'отчет по расходам год'!S11</f>
        <v>0</v>
      </c>
      <c r="I41" s="413">
        <f>'отчет по расходам год'!S12</f>
        <v>0</v>
      </c>
      <c r="J41" s="413">
        <f>'отчет по расходам год'!S13</f>
        <v>0</v>
      </c>
      <c r="K41" s="413">
        <f>'отчет по расходам год'!S14</f>
        <v>0</v>
      </c>
      <c r="L41" s="413">
        <f>'отчет по расходам год'!S15</f>
        <v>0</v>
      </c>
      <c r="M41" s="413">
        <f>'отчет по расходам год'!S16</f>
        <v>0</v>
      </c>
      <c r="N41" s="413">
        <f t="shared" si="3"/>
        <v>0</v>
      </c>
      <c r="O41" s="9"/>
      <c r="P41" s="9"/>
      <c r="Q41" s="317" t="s">
        <v>26</v>
      </c>
    </row>
    <row r="42" spans="1:17" ht="20.25">
      <c r="A42" s="428" t="s">
        <v>124</v>
      </c>
      <c r="B42" s="413">
        <f>'отчет по расходам год'!T5</f>
        <v>2500</v>
      </c>
      <c r="C42" s="413">
        <f>'отчет по расходам год'!T6</f>
        <v>2500</v>
      </c>
      <c r="D42" s="413">
        <f>'отчет по расходам год'!T7</f>
        <v>0</v>
      </c>
      <c r="E42" s="413">
        <f>'отчет по расходам год'!T8</f>
        <v>0</v>
      </c>
      <c r="F42" s="413">
        <f>'отчет по расходам год'!T9</f>
        <v>0</v>
      </c>
      <c r="G42" s="413">
        <f>'отчет по расходам год'!T10</f>
        <v>0</v>
      </c>
      <c r="H42" s="413">
        <f>'отчет по расходам год'!T11</f>
        <v>0</v>
      </c>
      <c r="I42" s="413">
        <f>'отчет по расходам год'!T12</f>
        <v>0</v>
      </c>
      <c r="J42" s="413">
        <f>'отчет по расходам год'!T13</f>
        <v>0</v>
      </c>
      <c r="K42" s="413">
        <f>'отчет по расходам год'!T14</f>
        <v>0</v>
      </c>
      <c r="L42" s="413">
        <f>'отчет по расходам год'!T15</f>
        <v>0</v>
      </c>
      <c r="M42" s="413">
        <f>'отчет по расходам год'!T16</f>
        <v>0</v>
      </c>
      <c r="N42" s="413">
        <f t="shared" si="3"/>
        <v>5000</v>
      </c>
      <c r="O42" s="293"/>
      <c r="P42" s="293"/>
      <c r="Q42" s="317" t="s">
        <v>124</v>
      </c>
    </row>
    <row r="43" spans="1:17" ht="20.25">
      <c r="A43" s="428" t="s">
        <v>27</v>
      </c>
      <c r="B43" s="432">
        <f>'отчет по расходам год'!U5</f>
        <v>0</v>
      </c>
      <c r="C43" s="432">
        <f>'отчет по расходам год'!U6</f>
        <v>157371.34</v>
      </c>
      <c r="D43" s="432">
        <f>'отчет по расходам год'!U7</f>
        <v>0</v>
      </c>
      <c r="E43" s="413">
        <f>'отчет по расходам год'!U8</f>
        <v>0</v>
      </c>
      <c r="F43" s="433">
        <f>'отчет по расходам год'!U9</f>
        <v>0</v>
      </c>
      <c r="G43" s="413">
        <f>'отчет по расходам год'!U10</f>
        <v>0</v>
      </c>
      <c r="H43" s="413">
        <f>'отчет по расходам год'!U11</f>
        <v>0</v>
      </c>
      <c r="I43" s="413">
        <f>'отчет по расходам год'!U12</f>
        <v>0</v>
      </c>
      <c r="J43" s="413">
        <f>'отчет по расходам год'!U13</f>
        <v>0</v>
      </c>
      <c r="K43" s="413">
        <f>'отчет по расходам год'!U14</f>
        <v>0</v>
      </c>
      <c r="L43" s="413">
        <f>'отчет по расходам год'!U15</f>
        <v>0</v>
      </c>
      <c r="M43" s="413">
        <f>'отчет по расходам год'!U16</f>
        <v>0</v>
      </c>
      <c r="N43" s="413">
        <f t="shared" si="3"/>
        <v>157371.34</v>
      </c>
      <c r="O43" s="9"/>
      <c r="P43" s="9"/>
      <c r="Q43" s="317" t="s">
        <v>27</v>
      </c>
    </row>
    <row r="44" spans="1:17" ht="20.25">
      <c r="A44" s="428" t="s">
        <v>28</v>
      </c>
      <c r="B44" s="413">
        <f>'отчет по расходам год'!V5</f>
        <v>100000</v>
      </c>
      <c r="C44" s="413">
        <f>'отчет по расходам год'!V6</f>
        <v>7371.33</v>
      </c>
      <c r="D44" s="413">
        <f>'отчет по расходам год'!V7</f>
        <v>0</v>
      </c>
      <c r="E44" s="413">
        <f>'отчет по расходам год'!V8</f>
        <v>0</v>
      </c>
      <c r="F44" s="413">
        <f>'отчет по расходам год'!V9</f>
        <v>0</v>
      </c>
      <c r="G44" s="413">
        <f>'отчет по расходам год'!V10</f>
        <v>0</v>
      </c>
      <c r="H44" s="413">
        <f>'отчет по расходам год'!V11</f>
        <v>0</v>
      </c>
      <c r="I44" s="413">
        <f>'отчет по расходам год'!V12</f>
        <v>0</v>
      </c>
      <c r="J44" s="413">
        <f>'отчет по расходам год'!V13</f>
        <v>0</v>
      </c>
      <c r="K44" s="413">
        <f>'отчет по расходам год'!V14</f>
        <v>0</v>
      </c>
      <c r="L44" s="413">
        <f>'отчет по расходам год'!V15</f>
        <v>0</v>
      </c>
      <c r="M44" s="413">
        <f>'отчет по расходам год'!V16</f>
        <v>0</v>
      </c>
      <c r="N44" s="413">
        <f t="shared" si="3"/>
        <v>107371.33</v>
      </c>
      <c r="O44" s="9"/>
      <c r="P44" s="9"/>
      <c r="Q44" s="317" t="s">
        <v>28</v>
      </c>
    </row>
    <row r="45" spans="1:17" ht="20.25">
      <c r="A45" s="428" t="s">
        <v>29</v>
      </c>
      <c r="B45" s="413">
        <f>'отчет по расходам год'!W5</f>
        <v>0</v>
      </c>
      <c r="C45" s="413">
        <f>'отчет по расходам год'!W6</f>
        <v>7371.33</v>
      </c>
      <c r="D45" s="413">
        <f>'отчет по расходам год'!W7</f>
        <v>0</v>
      </c>
      <c r="E45" s="413">
        <f>'отчет по расходам год'!W8</f>
        <v>0</v>
      </c>
      <c r="F45" s="413">
        <f>'отчет по расходам год'!W9</f>
        <v>0</v>
      </c>
      <c r="G45" s="413">
        <f>'отчет по расходам год'!W10</f>
        <v>0</v>
      </c>
      <c r="H45" s="413">
        <f>'отчет по расходам год'!W11</f>
        <v>0</v>
      </c>
      <c r="I45" s="413">
        <f>'отчет по расходам год'!W12</f>
        <v>0</v>
      </c>
      <c r="J45" s="413">
        <f>'отчет по расходам год'!W13</f>
        <v>0</v>
      </c>
      <c r="K45" s="413">
        <f>'отчет по расходам год'!W14</f>
        <v>0</v>
      </c>
      <c r="L45" s="413">
        <f>'отчет по расходам год'!W15</f>
        <v>0</v>
      </c>
      <c r="M45" s="413">
        <f>'отчет по расходам год'!W16</f>
        <v>0</v>
      </c>
      <c r="N45" s="413">
        <f t="shared" si="3"/>
        <v>7371.33</v>
      </c>
      <c r="O45" s="9"/>
      <c r="P45" s="9"/>
      <c r="Q45" s="317" t="s">
        <v>29</v>
      </c>
    </row>
    <row r="46" spans="1:17" ht="20.25">
      <c r="A46" s="428" t="s">
        <v>30</v>
      </c>
      <c r="B46" s="413">
        <f>'отчет по расходам год'!X5</f>
        <v>20000</v>
      </c>
      <c r="C46" s="413">
        <f>'отчет по расходам год'!X6</f>
        <v>20000</v>
      </c>
      <c r="D46" s="413">
        <f>'отчет по расходам год'!X7</f>
        <v>0</v>
      </c>
      <c r="E46" s="413">
        <f>'отчет по расходам год'!X8</f>
        <v>0</v>
      </c>
      <c r="F46" s="413">
        <f>'отчет по расходам год'!X9</f>
        <v>0</v>
      </c>
      <c r="G46" s="413">
        <f>'отчет по расходам год'!X10</f>
        <v>0</v>
      </c>
      <c r="H46" s="413">
        <f>'отчет по расходам год'!X11</f>
        <v>0</v>
      </c>
      <c r="I46" s="413">
        <f>'отчет по расходам год'!X12</f>
        <v>0</v>
      </c>
      <c r="J46" s="413">
        <f>'отчет по расходам год'!X13</f>
        <v>0</v>
      </c>
      <c r="K46" s="413">
        <f>'отчет по расходам год'!X14</f>
        <v>0</v>
      </c>
      <c r="L46" s="413">
        <f>'отчет по расходам год'!X15</f>
        <v>0</v>
      </c>
      <c r="M46" s="413">
        <f>'отчет по расходам год'!X16</f>
        <v>0</v>
      </c>
      <c r="N46" s="413">
        <f t="shared" si="3"/>
        <v>40000</v>
      </c>
      <c r="O46" s="9"/>
      <c r="P46" s="9"/>
      <c r="Q46" s="317" t="s">
        <v>30</v>
      </c>
    </row>
    <row r="47" spans="1:17" ht="20.25">
      <c r="A47" s="428" t="s">
        <v>182</v>
      </c>
      <c r="B47" s="413">
        <f>'отчет по расходам год'!Y5+'отчет по расходам год'!Z5+'отчет по расходам год'!AA5+'отчет по расходам год'!AB5+'отчет по расходам год'!AC5+'отчет по расходам год'!AD5</f>
        <v>92000</v>
      </c>
      <c r="C47" s="413">
        <f>'отчет по расходам год'!Y6+'отчет по расходам год'!Z6+'отчет по расходам год'!AA6+'отчет по расходам год'!AB6+'отчет по расходам год'!AC6+'отчет по расходам год'!AD6</f>
        <v>92000</v>
      </c>
      <c r="D47" s="413">
        <f>'отчет по расходам год'!Y7+'отчет по расходам год'!Z7+'отчет по расходам год'!AA7+'отчет по расходам год'!AB7</f>
        <v>0</v>
      </c>
      <c r="E47" s="413">
        <f>'отчет по расходам год'!Y8+'отчет по расходам год'!Z8+'отчет по расходам год'!AA8+'отчет по расходам год'!AB8</f>
        <v>0</v>
      </c>
      <c r="F47" s="413">
        <f>'отчет по расходам год'!Y9+'отчет по расходам год'!Z9+'отчет по расходам год'!AA9+'отчет по расходам год'!AB9</f>
        <v>0</v>
      </c>
      <c r="G47" s="413">
        <f>'отчет по расходам год'!Y10+'отчет по расходам год'!Z10+'отчет по расходам год'!AA10+'отчет по расходам год'!AB10+'отчет по расходам год'!AC10</f>
        <v>0</v>
      </c>
      <c r="H47" s="413">
        <f>'отчет по расходам год'!Y11+'отчет по расходам год'!Z11+'отчет по расходам год'!AA11+'отчет по расходам год'!AB11+'отчет по расходам год'!AC11+'отчет по расходам год'!AD11</f>
        <v>0</v>
      </c>
      <c r="I47" s="413">
        <f>'отчет по расходам год'!Y12++'отчет по расходам год'!Z12+'отчет по расходам год'!AA12+'отчет по расходам год'!AB12+'отчет по расходам год'!AC12+'отчет по расходам год'!AD12</f>
        <v>0</v>
      </c>
      <c r="J47" s="413">
        <f>'отчет по расходам год'!Y13+'отчет по расходам год'!Z13+'отчет по расходам год'!AA13+'отчет по расходам год'!AB13+'отчет по расходам год'!AC13+'отчет по расходам год'!AD13</f>
        <v>0</v>
      </c>
      <c r="K47" s="413">
        <f>'отчет по расходам год'!Y14+'отчет по расходам год'!Z14+'отчет по расходам год'!AA14+'отчет по расходам год'!AB14+'отчет по расходам год'!AC14+'отчет по расходам год'!AD14</f>
        <v>0</v>
      </c>
      <c r="L47" s="413">
        <f>'отчет по расходам год'!Y15+'отчет по расходам год'!Z15+'отчет по расходам год'!AA15+'отчет по расходам год'!AB15+'отчет по расходам год'!AC15+'отчет по расходам год'!AD15</f>
        <v>0</v>
      </c>
      <c r="M47" s="413">
        <f>'отчет по расходам год'!Y16+'отчет по расходам год'!Z16+'отчет по расходам год'!AA16+'отчет по расходам год'!AB16+'отчет по расходам год'!AC16+'отчет по расходам год'!AD16</f>
        <v>0</v>
      </c>
      <c r="N47" s="413">
        <f t="shared" si="3"/>
        <v>184000</v>
      </c>
      <c r="O47" s="9"/>
      <c r="P47" s="9"/>
      <c r="Q47" s="317" t="s">
        <v>182</v>
      </c>
    </row>
    <row r="48" spans="1:17" ht="20.25">
      <c r="A48" s="428" t="s">
        <v>126</v>
      </c>
      <c r="B48" s="413">
        <f>'отчет по расходам год'!AE5</f>
        <v>6572</v>
      </c>
      <c r="C48" s="413">
        <f>'отчет по расходам год'!AE6</f>
        <v>3092.5</v>
      </c>
      <c r="D48" s="413">
        <f>'отчет по расходам год'!AE7</f>
        <v>0</v>
      </c>
      <c r="E48" s="413">
        <f>'отчет по расходам год'!AE8</f>
        <v>0</v>
      </c>
      <c r="F48" s="413">
        <f>'отчет по расходам год'!AE9</f>
        <v>0</v>
      </c>
      <c r="G48" s="413">
        <f>'отчет по расходам год'!AE10</f>
        <v>0</v>
      </c>
      <c r="H48" s="413">
        <f>'отчет по расходам год'!AE11</f>
        <v>0</v>
      </c>
      <c r="I48" s="413">
        <f>'отчет по расходам год'!AE12</f>
        <v>0</v>
      </c>
      <c r="J48" s="413">
        <f>'отчет по расходам год'!AE13</f>
        <v>0</v>
      </c>
      <c r="K48" s="413">
        <f>'отчет по расходам год'!AE14</f>
        <v>0</v>
      </c>
      <c r="L48" s="413">
        <f>'отчет по расходам год'!AE15</f>
        <v>0</v>
      </c>
      <c r="M48" s="413">
        <f>'отчет по расходам год'!AE16</f>
        <v>0</v>
      </c>
      <c r="N48" s="413">
        <f t="shared" si="3"/>
        <v>9664.5</v>
      </c>
      <c r="O48" s="9"/>
      <c r="P48" s="9"/>
      <c r="Q48" s="317" t="s">
        <v>126</v>
      </c>
    </row>
    <row r="49" spans="1:17" ht="20.25">
      <c r="A49" s="428" t="s">
        <v>127</v>
      </c>
      <c r="B49" s="413">
        <f>'отчет по расходам год'!AH5</f>
        <v>965.01</v>
      </c>
      <c r="C49" s="413">
        <f>'отчет по расходам год'!AH6</f>
        <v>910.19</v>
      </c>
      <c r="D49" s="413">
        <f>'отчет по расходам год'!AH7</f>
        <v>0</v>
      </c>
      <c r="E49" s="413">
        <f>'отчет по расходам год'!AH8</f>
        <v>0</v>
      </c>
      <c r="F49" s="413">
        <f>'отчет по расходам год'!AH9</f>
        <v>0</v>
      </c>
      <c r="G49" s="413">
        <f>'отчет по расходам год'!AH10</f>
        <v>0</v>
      </c>
      <c r="H49" s="413">
        <f>'отчет по расходам год'!AH11</f>
        <v>0</v>
      </c>
      <c r="I49" s="413">
        <f>'отчет по расходам год'!AH12</f>
        <v>0</v>
      </c>
      <c r="J49" s="413">
        <f>'отчет по расходам год'!AH13</f>
        <v>0</v>
      </c>
      <c r="K49" s="413">
        <f>'отчет по расходам год'!AH14</f>
        <v>0</v>
      </c>
      <c r="L49" s="413">
        <f>'отчет по расходам год'!AH15</f>
        <v>0</v>
      </c>
      <c r="M49" s="413">
        <f>'отчет по расходам год'!AH16</f>
        <v>0</v>
      </c>
      <c r="N49" s="413">
        <f t="shared" si="3"/>
        <v>1875.2</v>
      </c>
      <c r="O49" s="9"/>
      <c r="P49" s="9"/>
      <c r="Q49" s="317" t="s">
        <v>127</v>
      </c>
    </row>
    <row r="50" spans="1:17" ht="20.25">
      <c r="A50" s="428" t="s">
        <v>113</v>
      </c>
      <c r="B50" s="413">
        <f>'отчет по расходам год'!AJ5</f>
        <v>0</v>
      </c>
      <c r="C50" s="413">
        <f>'отчет по расходам год'!AJ6</f>
        <v>1428.92</v>
      </c>
      <c r="D50" s="413">
        <f>'отчет по расходам год'!AJ7</f>
        <v>0</v>
      </c>
      <c r="E50" s="413">
        <f>'отчет по расходам год'!AJ8</f>
        <v>0</v>
      </c>
      <c r="F50" s="413">
        <f>'отчет по расходам год'!AJ9</f>
        <v>0</v>
      </c>
      <c r="G50" s="413">
        <f>'отчет по расходам год'!AJ10</f>
        <v>0</v>
      </c>
      <c r="H50" s="413">
        <f>'отчет по расходам год'!AJ11</f>
        <v>0</v>
      </c>
      <c r="I50" s="413">
        <f>'отчет по расходам год'!AJ12</f>
        <v>0</v>
      </c>
      <c r="J50" s="413">
        <f>'отчет по расходам год'!AJ13</f>
        <v>0</v>
      </c>
      <c r="K50" s="413">
        <f>'отчет по расходам год'!AJ14</f>
        <v>0</v>
      </c>
      <c r="L50" s="413">
        <f>'отчет по расходам год'!AJ15</f>
        <v>0</v>
      </c>
      <c r="M50" s="413">
        <f>'отчет по расходам год'!AJ16</f>
        <v>0</v>
      </c>
      <c r="N50" s="413">
        <f t="shared" si="3"/>
        <v>1428.92</v>
      </c>
      <c r="O50" s="9"/>
      <c r="P50" s="9"/>
      <c r="Q50" s="317" t="s">
        <v>113</v>
      </c>
    </row>
    <row r="51" spans="1:17" ht="20.25">
      <c r="A51" s="428" t="s">
        <v>129</v>
      </c>
      <c r="B51" s="413">
        <f>'отчет по расходам год'!AK5</f>
        <v>0</v>
      </c>
      <c r="C51" s="413">
        <f>'отчет по расходам год'!AK6</f>
        <v>1015.44</v>
      </c>
      <c r="D51" s="413">
        <f>'отчет по расходам год'!AK7</f>
        <v>0</v>
      </c>
      <c r="E51" s="413">
        <f>'отчет по расходам год'!AM8</f>
        <v>0</v>
      </c>
      <c r="F51" s="413">
        <f>'отчет по расходам год'!AK9</f>
        <v>0</v>
      </c>
      <c r="G51" s="413">
        <f>'отчет по расходам год'!AK10</f>
        <v>0</v>
      </c>
      <c r="H51" s="413">
        <f>'отчет по расходам год'!AK10</f>
        <v>0</v>
      </c>
      <c r="I51" s="413">
        <f>'отчет по расходам год'!AK12</f>
        <v>0</v>
      </c>
      <c r="J51" s="413">
        <f>'отчет по расходам год'!AK13</f>
        <v>0</v>
      </c>
      <c r="K51" s="413">
        <f>'отчет по расходам год'!AK14</f>
        <v>0</v>
      </c>
      <c r="L51" s="413">
        <f>'отчет по расходам год'!AK15</f>
        <v>0</v>
      </c>
      <c r="M51" s="413">
        <f>'отчет по расходам год'!AK16</f>
        <v>0</v>
      </c>
      <c r="N51" s="413">
        <f t="shared" si="3"/>
        <v>1015.44</v>
      </c>
      <c r="O51" s="9"/>
      <c r="P51" s="9"/>
      <c r="Q51" s="317" t="s">
        <v>129</v>
      </c>
    </row>
    <row r="52" spans="1:17" ht="20.25">
      <c r="A52" s="428" t="s">
        <v>110</v>
      </c>
      <c r="B52" s="413">
        <f>'отчет по расходам год'!AM5</f>
        <v>152.81</v>
      </c>
      <c r="C52" s="413">
        <f>'отчет по расходам год'!AM6</f>
        <v>0</v>
      </c>
      <c r="D52" s="413">
        <f>'отчет по расходам год'!AM7</f>
        <v>0</v>
      </c>
      <c r="E52" s="413">
        <f>'отчет по расходам год'!AM8</f>
        <v>0</v>
      </c>
      <c r="F52" s="413">
        <f>'отчет по расходам год'!AM9</f>
        <v>0</v>
      </c>
      <c r="G52" s="413">
        <f>'отчет по расходам год'!AM10</f>
        <v>0</v>
      </c>
      <c r="H52" s="413">
        <f>'отчет по расходам год'!AM11</f>
        <v>0</v>
      </c>
      <c r="I52" s="413">
        <f>'отчет по расходам год'!AM12</f>
        <v>0</v>
      </c>
      <c r="J52" s="413">
        <f>'отчет по расходам год'!AM13</f>
        <v>0</v>
      </c>
      <c r="K52" s="413">
        <f>'отчет по расходам год'!AM14</f>
        <v>0</v>
      </c>
      <c r="L52" s="413">
        <f>'отчет по расходам год'!AM15</f>
        <v>0</v>
      </c>
      <c r="M52" s="413">
        <f>'отчет по расходам год'!AM16</f>
        <v>0</v>
      </c>
      <c r="N52" s="413">
        <f t="shared" si="3"/>
        <v>152.81</v>
      </c>
      <c r="O52" s="9"/>
      <c r="P52" s="9"/>
      <c r="Q52" s="317" t="s">
        <v>110</v>
      </c>
    </row>
    <row r="53" spans="1:17" ht="20.25">
      <c r="A53" s="428" t="s">
        <v>10</v>
      </c>
      <c r="B53" s="413">
        <f>'отчет по расходам год'!AL5</f>
        <v>0</v>
      </c>
      <c r="C53" s="413">
        <f>'отчет по расходам год'!AL6</f>
        <v>12000</v>
      </c>
      <c r="D53" s="413">
        <f>'отчет по расходам год'!AL7</f>
        <v>0</v>
      </c>
      <c r="E53" s="413">
        <f>'отчет по расходам год'!AL8</f>
        <v>0</v>
      </c>
      <c r="F53" s="413">
        <f>'отчет по расходам год'!AL9</f>
        <v>0</v>
      </c>
      <c r="G53" s="413">
        <f>'отчет по расходам год'!AL10</f>
        <v>0</v>
      </c>
      <c r="H53" s="413">
        <f>'отчет по расходам год'!AL11</f>
        <v>0</v>
      </c>
      <c r="I53" s="413">
        <f>'отчет по расходам год'!AL12</f>
        <v>0</v>
      </c>
      <c r="J53" s="413">
        <f>'отчет по расходам год'!AL13</f>
        <v>0</v>
      </c>
      <c r="K53" s="413">
        <f>'отчет по расходам год'!AL14</f>
        <v>0</v>
      </c>
      <c r="L53" s="413">
        <f>'отчет по расходам год'!AL15</f>
        <v>0</v>
      </c>
      <c r="M53" s="413">
        <f>'отчет по расходам год'!AL16</f>
        <v>0</v>
      </c>
      <c r="N53" s="413">
        <f t="shared" si="3"/>
        <v>12000</v>
      </c>
      <c r="O53" s="9"/>
      <c r="P53" s="9"/>
      <c r="Q53" s="317" t="s">
        <v>10</v>
      </c>
    </row>
    <row r="54" spans="1:17" ht="20.25">
      <c r="A54" s="428" t="s">
        <v>111</v>
      </c>
      <c r="B54" s="413">
        <f>'отчет по расходам год'!AI5</f>
        <v>1354.64</v>
      </c>
      <c r="C54" s="413">
        <f>'отчет по расходам год'!AI6</f>
        <v>2212.6</v>
      </c>
      <c r="D54" s="413">
        <f>'отчет по расходам год'!AI7</f>
        <v>0</v>
      </c>
      <c r="E54" s="413">
        <f>'отчет по расходам год'!AI8</f>
        <v>0</v>
      </c>
      <c r="F54" s="413">
        <f>'отчет по расходам год'!AI9</f>
        <v>0</v>
      </c>
      <c r="G54" s="413">
        <f>'отчет по расходам год'!AI10</f>
        <v>0</v>
      </c>
      <c r="H54" s="413">
        <f>'отчет по расходам год'!AI11</f>
        <v>0</v>
      </c>
      <c r="I54" s="413">
        <f>'отчет по расходам год'!AI12</f>
        <v>0</v>
      </c>
      <c r="J54" s="413">
        <f>'отчет по расходам год'!AI13</f>
        <v>0</v>
      </c>
      <c r="K54" s="413">
        <f>'отчет по расходам год'!AI14</f>
        <v>0</v>
      </c>
      <c r="L54" s="413">
        <f>'отчет по расходам год'!AI15</f>
        <v>0</v>
      </c>
      <c r="M54" s="413">
        <f>'отчет по расходам год'!AI16</f>
        <v>0</v>
      </c>
      <c r="N54" s="413">
        <f t="shared" si="3"/>
        <v>3567.24</v>
      </c>
      <c r="O54" s="9"/>
      <c r="P54" s="9"/>
      <c r="Q54" s="317" t="s">
        <v>111</v>
      </c>
    </row>
    <row r="55" spans="1:17" ht="20.25">
      <c r="A55" s="428" t="s">
        <v>41</v>
      </c>
      <c r="B55" s="413">
        <f>'отчет по расходам год'!AG5</f>
        <v>13763</v>
      </c>
      <c r="C55" s="413">
        <f>'отчет по расходам год'!AG6</f>
        <v>54079.14</v>
      </c>
      <c r="D55" s="413">
        <f>'отчет по расходам год'!AG7</f>
        <v>0</v>
      </c>
      <c r="E55" s="413">
        <f>'отчет по расходам год'!AG8</f>
        <v>0</v>
      </c>
      <c r="F55" s="413">
        <f>'отчет по расходам год'!AG9</f>
        <v>0</v>
      </c>
      <c r="G55" s="413">
        <f>'отчет по расходам год'!AG10</f>
        <v>0</v>
      </c>
      <c r="H55" s="413">
        <f>'отчет по расходам год'!AG11</f>
        <v>0</v>
      </c>
      <c r="I55" s="413">
        <f>'отчет по расходам год'!AG12</f>
        <v>0</v>
      </c>
      <c r="J55" s="413">
        <f>'отчет по расходам год'!AG13</f>
        <v>0</v>
      </c>
      <c r="K55" s="413">
        <f>'отчет по расходам год'!AG14</f>
        <v>0</v>
      </c>
      <c r="L55" s="413">
        <f>'отчет по расходам год'!AG15</f>
        <v>0</v>
      </c>
      <c r="M55" s="413">
        <f>'отчет по расходам год'!AG16</f>
        <v>0</v>
      </c>
      <c r="N55" s="413">
        <f t="shared" si="3"/>
        <v>67842.14</v>
      </c>
      <c r="O55" s="9"/>
      <c r="P55" s="9"/>
      <c r="Q55" s="317" t="s">
        <v>41</v>
      </c>
    </row>
    <row r="56" spans="1:17" ht="20.25">
      <c r="A56" s="428" t="s">
        <v>184</v>
      </c>
      <c r="B56" s="413">
        <f>'отчет по расходам год'!AF5</f>
        <v>1772.95</v>
      </c>
      <c r="C56" s="413">
        <f>'отчет по расходам год'!AF6</f>
        <v>0</v>
      </c>
      <c r="D56" s="413">
        <f>'отчет по расходам год'!AF7</f>
        <v>0</v>
      </c>
      <c r="E56" s="413">
        <f>'отчет по расходам год'!AF8</f>
        <v>0</v>
      </c>
      <c r="F56" s="413">
        <f>'отчет по расходам год'!AF9</f>
        <v>0</v>
      </c>
      <c r="G56" s="413">
        <f>'отчет по расходам год'!AF10</f>
        <v>0</v>
      </c>
      <c r="H56" s="413">
        <f>'отчет по расходам год'!AF11</f>
        <v>0</v>
      </c>
      <c r="I56" s="413">
        <f>'отчет по расходам год'!AF12</f>
        <v>0</v>
      </c>
      <c r="J56" s="413">
        <f>'отчет по расходам год'!AF13</f>
        <v>0</v>
      </c>
      <c r="K56" s="413">
        <f>'отчет по расходам год'!AF14</f>
        <v>0</v>
      </c>
      <c r="L56" s="413">
        <f>'отчет по расходам год'!AF15</f>
        <v>0</v>
      </c>
      <c r="M56" s="413">
        <f>'отчет по расходам год'!AF16</f>
        <v>0</v>
      </c>
      <c r="N56" s="413">
        <f t="shared" si="3"/>
        <v>1772.95</v>
      </c>
      <c r="O56" s="9"/>
      <c r="P56" s="9"/>
      <c r="Q56" s="317" t="s">
        <v>184</v>
      </c>
    </row>
    <row r="57" spans="1:17" ht="20.25">
      <c r="A57" s="428" t="s">
        <v>186</v>
      </c>
      <c r="B57" s="413">
        <f>'отчет по расходам год'!AN5</f>
        <v>0</v>
      </c>
      <c r="C57" s="413">
        <f>'отчет по расходам год'!AN6</f>
        <v>0</v>
      </c>
      <c r="D57" s="413">
        <f>'отчет по расходам год'!AN7</f>
        <v>0</v>
      </c>
      <c r="E57" s="413">
        <f>'отчет по расходам год'!AN8</f>
        <v>0</v>
      </c>
      <c r="F57" s="413">
        <f>'отчет по расходам год'!AN9</f>
        <v>0</v>
      </c>
      <c r="G57" s="413">
        <f>'отчет по расходам год'!AN10</f>
        <v>0</v>
      </c>
      <c r="H57" s="413">
        <f>'отчет по расходам год'!AN11</f>
        <v>0</v>
      </c>
      <c r="I57" s="413">
        <f>'отчет по расходам год'!AN12</f>
        <v>0</v>
      </c>
      <c r="J57" s="413">
        <f>'отчет по расходам год'!AN13</f>
        <v>0</v>
      </c>
      <c r="K57" s="413">
        <f>'отчет по расходам год'!AN14</f>
        <v>0</v>
      </c>
      <c r="L57" s="413">
        <f>'отчет по расходам год'!AN15</f>
        <v>0</v>
      </c>
      <c r="M57" s="413">
        <f>'отчет по расходам год'!AN16</f>
        <v>0</v>
      </c>
      <c r="N57" s="413">
        <f t="shared" si="3"/>
        <v>0</v>
      </c>
      <c r="O57" s="9"/>
      <c r="P57" s="9"/>
      <c r="Q57" s="317" t="s">
        <v>186</v>
      </c>
    </row>
    <row r="58" spans="1:17" ht="20.25">
      <c r="A58" s="428" t="s">
        <v>130</v>
      </c>
      <c r="B58" s="413">
        <f>'отчет по расходам год'!AO5</f>
        <v>0</v>
      </c>
      <c r="C58" s="413">
        <f>'отчет по расходам год'!AO6</f>
        <v>0</v>
      </c>
      <c r="D58" s="413">
        <f>'отчет по расходам год'!AO7</f>
        <v>0</v>
      </c>
      <c r="E58" s="413">
        <f>'отчет по расходам год'!AO8</f>
        <v>0</v>
      </c>
      <c r="F58" s="413">
        <f>'отчет по расходам год'!AO9</f>
        <v>0</v>
      </c>
      <c r="G58" s="413">
        <f>'отчет по расходам год'!AO10</f>
        <v>0</v>
      </c>
      <c r="H58" s="413">
        <f>'отчет по расходам год'!AO11</f>
        <v>0</v>
      </c>
      <c r="I58" s="413">
        <f>'отчет по расходам год'!AO12</f>
        <v>0</v>
      </c>
      <c r="J58" s="413">
        <f>'отчет по расходам год'!AO13</f>
        <v>0</v>
      </c>
      <c r="K58" s="413">
        <f>'отчет по расходам год'!AO14</f>
        <v>0</v>
      </c>
      <c r="L58" s="413">
        <f>'отчет по расходам год'!AO15</f>
        <v>0</v>
      </c>
      <c r="M58" s="413">
        <f>'отчет по расходам год'!AO16</f>
        <v>0</v>
      </c>
      <c r="N58" s="413">
        <f t="shared" si="3"/>
        <v>0</v>
      </c>
      <c r="O58" s="9"/>
      <c r="P58" s="9"/>
      <c r="Q58" s="317" t="s">
        <v>130</v>
      </c>
    </row>
    <row r="59" spans="1:17" ht="20.25">
      <c r="A59" s="428" t="s">
        <v>187</v>
      </c>
      <c r="B59" s="413">
        <f>'отчет по расходам год'!AP5</f>
        <v>1900</v>
      </c>
      <c r="C59" s="413">
        <f>'отчет по расходам год'!AQ6</f>
        <v>0</v>
      </c>
      <c r="D59" s="413">
        <f>'отчет по расходам год'!AG11</f>
        <v>0</v>
      </c>
      <c r="E59" s="413">
        <f>'отчет по расходам год'!AP8</f>
        <v>0</v>
      </c>
      <c r="F59" s="413">
        <f>'отчет по расходам год'!AP9</f>
        <v>0</v>
      </c>
      <c r="G59" s="413">
        <f>'отчет по расходам год'!AP10</f>
        <v>0</v>
      </c>
      <c r="H59" s="413">
        <f>'отчет по расходам год'!AP11</f>
        <v>0</v>
      </c>
      <c r="I59" s="413">
        <f>'отчет по расходам год'!AP12</f>
        <v>0</v>
      </c>
      <c r="J59" s="413">
        <f>'отчет по расходам год'!AP13</f>
        <v>0</v>
      </c>
      <c r="K59" s="413">
        <f>'отчет по расходам год'!AP14</f>
        <v>0</v>
      </c>
      <c r="L59" s="413">
        <f>'отчет по расходам год'!AP15</f>
        <v>0</v>
      </c>
      <c r="M59" s="413">
        <f>'отчет по расходам год'!AP16</f>
        <v>0</v>
      </c>
      <c r="N59" s="413">
        <f t="shared" si="3"/>
        <v>1900</v>
      </c>
      <c r="O59" s="9"/>
      <c r="P59" s="9"/>
      <c r="Q59" s="317" t="s">
        <v>187</v>
      </c>
    </row>
    <row r="60" spans="1:17" ht="20.25">
      <c r="A60" s="428" t="s">
        <v>188</v>
      </c>
      <c r="B60" s="413">
        <f>'отчет по расходам год'!AQ5</f>
        <v>25920</v>
      </c>
      <c r="C60" s="413">
        <f>'отчет по расходам год'!AQ6</f>
        <v>0</v>
      </c>
      <c r="D60" s="413">
        <f>'отчет по расходам год'!AF11</f>
        <v>0</v>
      </c>
      <c r="E60" s="413">
        <f>'отчет по расходам год'!AQ8</f>
        <v>0</v>
      </c>
      <c r="F60" s="413">
        <f>'отчет по расходам год'!AQ9</f>
        <v>0</v>
      </c>
      <c r="G60" s="413">
        <f>'отчет по расходам год'!AQ10</f>
        <v>0</v>
      </c>
      <c r="H60" s="413">
        <f>'отчет по расходам год'!AQ11</f>
        <v>0</v>
      </c>
      <c r="I60" s="413">
        <f>'отчет по расходам год'!AQ12</f>
        <v>0</v>
      </c>
      <c r="J60" s="413">
        <f>'отчет по расходам год'!AQ13</f>
        <v>0</v>
      </c>
      <c r="K60" s="413">
        <f>'отчет по расходам год'!AQ14</f>
        <v>0</v>
      </c>
      <c r="L60" s="413">
        <f>'отчет по расходам год'!AQ15</f>
        <v>0</v>
      </c>
      <c r="M60" s="413">
        <f>'отчет по расходам год'!AQ16</f>
        <v>0</v>
      </c>
      <c r="N60" s="413">
        <f t="shared" si="3"/>
        <v>25920</v>
      </c>
      <c r="O60" s="9"/>
      <c r="P60" s="9"/>
      <c r="Q60" s="317" t="s">
        <v>188</v>
      </c>
    </row>
    <row r="61" spans="1:17" ht="20.25">
      <c r="A61" s="428" t="s">
        <v>189</v>
      </c>
      <c r="B61" s="413">
        <f>'отчет по расходам год'!AR5</f>
        <v>0</v>
      </c>
      <c r="C61" s="413">
        <f>'отчет по расходам год'!AR6</f>
        <v>0</v>
      </c>
      <c r="D61" s="413">
        <f>'отчет по расходам год'!AN11</f>
        <v>0</v>
      </c>
      <c r="E61" s="413">
        <f>'отчет по расходам год'!AR8</f>
        <v>0</v>
      </c>
      <c r="F61" s="413">
        <f>'отчет по расходам год'!AR9</f>
        <v>0</v>
      </c>
      <c r="G61" s="413">
        <f>'отчет по расходам год'!AR10</f>
        <v>0</v>
      </c>
      <c r="H61" s="413">
        <f>'отчет по расходам год'!AR11</f>
        <v>0</v>
      </c>
      <c r="I61" s="413">
        <f>'отчет по расходам год'!AR12</f>
        <v>0</v>
      </c>
      <c r="J61" s="413">
        <f>'отчет по расходам год'!AR13</f>
        <v>0</v>
      </c>
      <c r="K61" s="413">
        <f>'отчет по расходам год'!AR14</f>
        <v>0</v>
      </c>
      <c r="L61" s="413">
        <f>'отчет по расходам год'!AR15</f>
        <v>0</v>
      </c>
      <c r="M61" s="413">
        <f>'отчет по расходам год'!AR16</f>
        <v>0</v>
      </c>
      <c r="N61" s="413">
        <f t="shared" si="3"/>
        <v>0</v>
      </c>
      <c r="O61" s="9"/>
      <c r="P61" s="9"/>
      <c r="Q61" s="317" t="s">
        <v>189</v>
      </c>
    </row>
    <row r="62" spans="1:17" ht="20.25">
      <c r="A62" s="428" t="s">
        <v>231</v>
      </c>
      <c r="B62" s="413">
        <f>'отчет по расходам год'!AS5</f>
        <v>4972.5200000000004</v>
      </c>
      <c r="C62" s="413">
        <f>'отчет по расходам год'!AS6</f>
        <v>5007.92</v>
      </c>
      <c r="D62" s="413">
        <f>'отчет по расходам год'!AO11</f>
        <v>0</v>
      </c>
      <c r="E62" s="413">
        <f>'отчет по расходам год'!AR9</f>
        <v>0</v>
      </c>
      <c r="F62" s="413">
        <f>'отчет по расходам год'!AR10</f>
        <v>0</v>
      </c>
      <c r="G62" s="413">
        <f>'отчет по расходам год'!AR11</f>
        <v>0</v>
      </c>
      <c r="H62" s="413">
        <f>'отчет по расходам год'!AR12</f>
        <v>0</v>
      </c>
      <c r="I62" s="413">
        <f>'отчет по расходам год'!AR13</f>
        <v>0</v>
      </c>
      <c r="J62" s="413">
        <f>'отчет по расходам год'!AR14</f>
        <v>0</v>
      </c>
      <c r="K62" s="413">
        <f>'отчет по расходам год'!AS14</f>
        <v>0</v>
      </c>
      <c r="L62" s="413">
        <f>'отчет по расходам год'!AS15</f>
        <v>0</v>
      </c>
      <c r="M62" s="413">
        <f>'отчет по расходам год'!AS16</f>
        <v>0</v>
      </c>
      <c r="N62" s="413"/>
      <c r="O62" s="9"/>
      <c r="P62" s="9"/>
      <c r="Q62" s="317" t="s">
        <v>231</v>
      </c>
    </row>
    <row r="63" spans="1:17" ht="20.25">
      <c r="A63" s="420" t="s">
        <v>37</v>
      </c>
      <c r="B63" s="413">
        <f>'отчет по расходам год'!AT5</f>
        <v>0</v>
      </c>
      <c r="C63" s="413">
        <f>'отчет по расходам год'!AT6</f>
        <v>0</v>
      </c>
      <c r="D63" s="413">
        <f>'отчет по расходам год'!AT7</f>
        <v>0</v>
      </c>
      <c r="E63" s="413">
        <f>'отчет по расходам год'!AT8</f>
        <v>0</v>
      </c>
      <c r="F63" s="413">
        <f>'отчет по расходам год'!AT9</f>
        <v>0</v>
      </c>
      <c r="G63" s="413">
        <f>'отчет по расходам год'!AT10</f>
        <v>0</v>
      </c>
      <c r="H63" s="413">
        <f>'отчет по расходам год'!AT11</f>
        <v>0</v>
      </c>
      <c r="I63" s="413">
        <f>'отчет по расходам год'!AT12</f>
        <v>0</v>
      </c>
      <c r="J63" s="413">
        <f>'отчет по расходам год'!AT13</f>
        <v>0</v>
      </c>
      <c r="K63" s="413">
        <f>'отчет по расходам год'!AT14</f>
        <v>0</v>
      </c>
      <c r="L63" s="413">
        <f>'отчет по расходам год'!AT15</f>
        <v>0</v>
      </c>
      <c r="M63" s="413">
        <f>'отчет по расходам год'!AT16</f>
        <v>0</v>
      </c>
      <c r="N63" s="413">
        <f t="shared" si="3"/>
        <v>0</v>
      </c>
      <c r="O63" s="9"/>
      <c r="P63" s="9"/>
      <c r="Q63" s="306" t="s">
        <v>37</v>
      </c>
    </row>
    <row r="64" spans="1:17" ht="20.25">
      <c r="A64" s="420" t="s">
        <v>38</v>
      </c>
      <c r="B64" s="434">
        <f>'отчет по расходам год'!AU5</f>
        <v>340322.98</v>
      </c>
      <c r="C64" s="434">
        <f>'отчет по расходам год'!AU6</f>
        <v>375599.98</v>
      </c>
      <c r="D64" s="434">
        <f>'отчет по расходам год'!AU7</f>
        <v>0</v>
      </c>
      <c r="E64" s="434">
        <f>'отчет по расходам год'!AU8</f>
        <v>0</v>
      </c>
      <c r="F64" s="434">
        <f>'отчет по расходам год'!AU9</f>
        <v>0</v>
      </c>
      <c r="G64" s="434">
        <f>'отчет по расходам год'!AU10</f>
        <v>0</v>
      </c>
      <c r="H64" s="434">
        <f>'отчет по расходам год'!AU11</f>
        <v>0</v>
      </c>
      <c r="I64" s="434">
        <f>'отчет по расходам год'!AU12</f>
        <v>0</v>
      </c>
      <c r="J64" s="434">
        <f>'отчет по расходам год'!AU13</f>
        <v>0</v>
      </c>
      <c r="K64" s="434">
        <f>'отчет по расходам год'!AU14</f>
        <v>0</v>
      </c>
      <c r="L64" s="413">
        <f>'отчет по расходам год'!AU15</f>
        <v>0</v>
      </c>
      <c r="M64" s="413">
        <f>'отчет по расходам год'!AU16</f>
        <v>0</v>
      </c>
      <c r="N64" s="413">
        <f t="shared" si="3"/>
        <v>715922.96</v>
      </c>
      <c r="O64" s="9"/>
      <c r="P64" s="9"/>
      <c r="Q64" s="306" t="s">
        <v>38</v>
      </c>
    </row>
    <row r="65" spans="1:17" ht="20.25">
      <c r="A65" s="420" t="s">
        <v>191</v>
      </c>
      <c r="B65" s="434">
        <f>'отчет по расходам год'!AX5</f>
        <v>68742</v>
      </c>
      <c r="C65" s="434">
        <f>'отчет по расходам год'!AX6</f>
        <v>0</v>
      </c>
      <c r="D65" s="434">
        <f>'отчет по расходам год'!AV7</f>
        <v>0</v>
      </c>
      <c r="E65" s="434">
        <v>0</v>
      </c>
      <c r="F65" s="434">
        <f>'отчет по расходам год'!AX9</f>
        <v>0</v>
      </c>
      <c r="G65" s="434">
        <f>'отчет по расходам год'!AX10</f>
        <v>0</v>
      </c>
      <c r="H65" s="434">
        <f>'отчет по расходам год'!AX11</f>
        <v>0</v>
      </c>
      <c r="I65" s="434">
        <f>'отчет по расходам год'!AX12</f>
        <v>0</v>
      </c>
      <c r="J65" s="434">
        <f>'отчет по расходам год'!AX13</f>
        <v>0</v>
      </c>
      <c r="K65" s="434">
        <f>'отчет по расходам год'!AX14</f>
        <v>0</v>
      </c>
      <c r="L65" s="413">
        <f>'отчет по расходам год'!AX15</f>
        <v>0</v>
      </c>
      <c r="M65" s="413">
        <f>'отчет по расходам год'!AX16</f>
        <v>0</v>
      </c>
      <c r="N65" s="413">
        <f t="shared" si="3"/>
        <v>68742</v>
      </c>
      <c r="O65" s="9"/>
      <c r="P65" s="9"/>
      <c r="Q65" s="306" t="s">
        <v>191</v>
      </c>
    </row>
    <row r="66" spans="1:17" ht="20.25">
      <c r="A66" s="420" t="s">
        <v>205</v>
      </c>
      <c r="B66" s="434">
        <f>'отчет по расходам год'!AW5</f>
        <v>61397.04</v>
      </c>
      <c r="C66" s="434">
        <f>'отчет по расходам год'!AW6</f>
        <v>61397.04</v>
      </c>
      <c r="D66" s="434">
        <f>'отчет по расходам год'!AW7</f>
        <v>0</v>
      </c>
      <c r="E66" s="434">
        <f>'отчет по расходам год'!AW8</f>
        <v>0</v>
      </c>
      <c r="F66" s="434">
        <f>'отчет по расходам год'!AW9</f>
        <v>0</v>
      </c>
      <c r="G66" s="434">
        <f>'отчет по расходам год'!AW10</f>
        <v>0</v>
      </c>
      <c r="H66" s="434">
        <f>'отчет по расходам год'!AW11</f>
        <v>0</v>
      </c>
      <c r="I66" s="434">
        <f>'отчет по расходам год'!AW12</f>
        <v>0</v>
      </c>
      <c r="J66" s="434">
        <f>'отчет по расходам год'!AW13</f>
        <v>0</v>
      </c>
      <c r="K66" s="434">
        <f>'отчет по расходам год'!AW14</f>
        <v>0</v>
      </c>
      <c r="L66" s="413">
        <f>'отчет по расходам год'!AW15</f>
        <v>0</v>
      </c>
      <c r="M66" s="413">
        <f>'отчет по расходам год'!AW16</f>
        <v>0</v>
      </c>
      <c r="N66" s="413">
        <f t="shared" si="3"/>
        <v>122794.08</v>
      </c>
      <c r="O66" s="9"/>
      <c r="P66" s="9"/>
      <c r="Q66" s="306" t="s">
        <v>204</v>
      </c>
    </row>
    <row r="67" spans="1:17" ht="20.25">
      <c r="A67" s="420" t="s">
        <v>200</v>
      </c>
      <c r="B67" s="434">
        <f>'отчет по расходам год'!AV5</f>
        <v>0</v>
      </c>
      <c r="C67" s="434">
        <f>'отчет по расходам год'!AV6</f>
        <v>0</v>
      </c>
      <c r="D67" s="434">
        <f>'отчет по расходам год'!AW8</f>
        <v>0</v>
      </c>
      <c r="E67" s="434">
        <f>'отчет по расходам год'!AV8</f>
        <v>0</v>
      </c>
      <c r="F67" s="434">
        <f>'отчет по расходам год'!AV9</f>
        <v>0</v>
      </c>
      <c r="G67" s="434">
        <f>'отчет по расходам год'!AV10</f>
        <v>0</v>
      </c>
      <c r="H67" s="434">
        <f>'отчет по расходам год'!AV11</f>
        <v>0</v>
      </c>
      <c r="I67" s="434">
        <f>'отчет по расходам год'!AV12</f>
        <v>0</v>
      </c>
      <c r="J67" s="434">
        <f>'отчет по расходам год'!AV13</f>
        <v>0</v>
      </c>
      <c r="K67" s="434">
        <f>'отчет по расходам год'!AV14</f>
        <v>0</v>
      </c>
      <c r="L67" s="413">
        <f>'отчет по расходам год'!AV15</f>
        <v>0</v>
      </c>
      <c r="M67" s="413">
        <f>'отчет по расходам год'!AV16</f>
        <v>0</v>
      </c>
      <c r="N67" s="413">
        <f t="shared" si="3"/>
        <v>0</v>
      </c>
      <c r="O67" s="9"/>
      <c r="P67" s="9"/>
      <c r="Q67" s="341" t="s">
        <v>226</v>
      </c>
    </row>
    <row r="68" spans="1:17" ht="20.25">
      <c r="A68" s="420" t="s">
        <v>192</v>
      </c>
      <c r="B68" s="434">
        <f>SUM(B32:B67)</f>
        <v>829442.56000000006</v>
      </c>
      <c r="C68" s="434">
        <f>SUM(C32:C67)</f>
        <v>1188128.5999999999</v>
      </c>
      <c r="D68" s="434">
        <f>SUM(D32:D66)</f>
        <v>0</v>
      </c>
      <c r="E68" s="434">
        <f t="shared" ref="E68:J68" si="4">SUM(E32:E67)</f>
        <v>0</v>
      </c>
      <c r="F68" s="434">
        <f t="shared" si="4"/>
        <v>0</v>
      </c>
      <c r="G68" s="434">
        <f t="shared" si="4"/>
        <v>0</v>
      </c>
      <c r="H68" s="434">
        <f t="shared" si="4"/>
        <v>0</v>
      </c>
      <c r="I68" s="434">
        <f t="shared" si="4"/>
        <v>0</v>
      </c>
      <c r="J68" s="435">
        <f t="shared" si="4"/>
        <v>0</v>
      </c>
      <c r="K68" s="434">
        <f>SUM(K32:K67)</f>
        <v>0</v>
      </c>
      <c r="L68" s="413">
        <f>SUM(L32:L66)</f>
        <v>0</v>
      </c>
      <c r="M68" s="413">
        <f>SUM(M32:M67)</f>
        <v>0</v>
      </c>
      <c r="N68" s="413">
        <f>SUM(N32:N67)</f>
        <v>2007590.7199999997</v>
      </c>
      <c r="O68" s="9"/>
      <c r="P68" s="9"/>
      <c r="Q68" s="320" t="s">
        <v>192</v>
      </c>
    </row>
    <row r="69" spans="1:17" ht="20.25">
      <c r="A69" s="436" t="s">
        <v>193</v>
      </c>
      <c r="B69" s="413"/>
      <c r="C69" s="413"/>
      <c r="D69" s="413"/>
      <c r="E69" s="413"/>
      <c r="F69" s="413"/>
      <c r="G69" s="413"/>
      <c r="H69" s="413"/>
      <c r="I69" s="413"/>
      <c r="J69" s="413"/>
      <c r="K69" s="413"/>
      <c r="L69" s="413"/>
      <c r="M69" s="413"/>
      <c r="N69" s="413"/>
      <c r="O69" s="9"/>
      <c r="P69" s="9"/>
      <c r="Q69" s="321" t="s">
        <v>193</v>
      </c>
    </row>
    <row r="70" spans="1:17" ht="20.25">
      <c r="A70" s="428" t="s">
        <v>194</v>
      </c>
      <c r="B70" s="413">
        <f>'отчет по расходам год'!BB5</f>
        <v>0</v>
      </c>
      <c r="C70" s="413"/>
      <c r="D70" s="413">
        <f>'отчет по расходам год'!BB7</f>
        <v>0</v>
      </c>
      <c r="E70" s="413">
        <f>'отчет по расходам год'!BB8</f>
        <v>0</v>
      </c>
      <c r="F70" s="413">
        <f>'отчет по расходам год'!BB9</f>
        <v>0</v>
      </c>
      <c r="G70" s="413">
        <f>'отчет по расходам год'!BB10</f>
        <v>0</v>
      </c>
      <c r="H70" s="413">
        <f>'отчет по расходам год'!BB11</f>
        <v>0</v>
      </c>
      <c r="I70" s="413">
        <f>'отчет по расходам год'!BB12</f>
        <v>0</v>
      </c>
      <c r="J70" s="413">
        <f>'отчет по расходам год'!BB14</f>
        <v>0</v>
      </c>
      <c r="K70" s="413">
        <f>'отчет по расходам год'!BB14</f>
        <v>0</v>
      </c>
      <c r="L70" s="413"/>
      <c r="M70" s="413">
        <f>'отчет по расходам год'!BB16</f>
        <v>0</v>
      </c>
      <c r="N70" s="413">
        <f>B70+C70+D70+E70+F70+G70+H70+I70+J70+K70+L70+M70</f>
        <v>0</v>
      </c>
      <c r="O70" s="9"/>
      <c r="P70" s="9"/>
      <c r="Q70" s="317" t="s">
        <v>194</v>
      </c>
    </row>
    <row r="71" spans="1:17" ht="20.25">
      <c r="A71" s="437" t="s">
        <v>44</v>
      </c>
      <c r="B71" s="413">
        <f>'отчет по расходам год'!BC5</f>
        <v>282875</v>
      </c>
      <c r="C71" s="413">
        <f>'отчет по расходам год'!BC6</f>
        <v>163165</v>
      </c>
      <c r="D71" s="413">
        <f>'отчет по расходам год'!BC7</f>
        <v>0</v>
      </c>
      <c r="E71" s="413">
        <f>'отчет по расходам год'!BC8</f>
        <v>0</v>
      </c>
      <c r="F71" s="413">
        <f>'отчет по расходам год'!BC9</f>
        <v>0</v>
      </c>
      <c r="G71" s="413">
        <f>'отчет по расходам год'!BC10</f>
        <v>0</v>
      </c>
      <c r="H71" s="413">
        <f>'отчет по расходам год'!BC11</f>
        <v>0</v>
      </c>
      <c r="I71" s="413">
        <f>'отчет по расходам год'!BC12</f>
        <v>0</v>
      </c>
      <c r="J71" s="413">
        <f>'отчет по расходам год'!BC13</f>
        <v>0</v>
      </c>
      <c r="K71" s="413">
        <f>'отчет по расходам год'!BC14</f>
        <v>0</v>
      </c>
      <c r="L71" s="413">
        <f>'отчет по расходам год'!BC15</f>
        <v>0</v>
      </c>
      <c r="M71" s="413">
        <f>'отчет по расходам год'!BC16</f>
        <v>0</v>
      </c>
      <c r="N71" s="413">
        <f>B71+C71+D71+E71+F71+G71+H71+I71+J71+K71+L71+M71</f>
        <v>446040</v>
      </c>
      <c r="O71" s="9"/>
      <c r="P71" s="9"/>
      <c r="Q71" s="323" t="s">
        <v>44</v>
      </c>
    </row>
    <row r="72" spans="1:17" ht="20.25">
      <c r="A72" s="425" t="s">
        <v>41</v>
      </c>
      <c r="B72" s="413">
        <f>'отчет по расходам год'!BA5</f>
        <v>250</v>
      </c>
      <c r="C72" s="413">
        <f>'отчет по расходам год'!BA6</f>
        <v>92200</v>
      </c>
      <c r="D72" s="413">
        <f>'отчет по расходам год'!BA7</f>
        <v>0</v>
      </c>
      <c r="E72" s="413">
        <f>'отчет по расходам год'!BA8</f>
        <v>0</v>
      </c>
      <c r="F72" s="413">
        <f>'отчет по расходам год'!BA9</f>
        <v>0</v>
      </c>
      <c r="G72" s="413">
        <f>'отчет по расходам год'!BA10</f>
        <v>0</v>
      </c>
      <c r="H72" s="413">
        <f>'отчет по расходам год'!BA11</f>
        <v>0</v>
      </c>
      <c r="I72" s="413">
        <f>'отчет по расходам год'!BA12</f>
        <v>0</v>
      </c>
      <c r="J72" s="413">
        <f>'отчет по расходам год'!BA13</f>
        <v>0</v>
      </c>
      <c r="K72" s="413">
        <f>'отчет по расходам год'!BA14</f>
        <v>0</v>
      </c>
      <c r="L72" s="413">
        <f>'отчет по расходам год'!BA15</f>
        <v>0</v>
      </c>
      <c r="M72" s="413">
        <f>'отчет по расходам год'!BA16</f>
        <v>0</v>
      </c>
      <c r="N72" s="413">
        <f>B72+C72+D72+E72+F72+G72+H72+I72+J72+K72+L72+M72</f>
        <v>92450</v>
      </c>
      <c r="O72" s="9"/>
      <c r="P72" s="9"/>
      <c r="Q72" s="324" t="s">
        <v>41</v>
      </c>
    </row>
    <row r="73" spans="1:17" ht="20.25">
      <c r="A73" s="428" t="s">
        <v>195</v>
      </c>
      <c r="B73" s="413">
        <f t="shared" ref="B73:N73" si="5">SUM(B70:B72)</f>
        <v>283125</v>
      </c>
      <c r="C73" s="413">
        <f t="shared" si="5"/>
        <v>255365</v>
      </c>
      <c r="D73" s="413">
        <f t="shared" si="5"/>
        <v>0</v>
      </c>
      <c r="E73" s="413">
        <f t="shared" si="5"/>
        <v>0</v>
      </c>
      <c r="F73" s="413">
        <f t="shared" si="5"/>
        <v>0</v>
      </c>
      <c r="G73" s="413">
        <f t="shared" si="5"/>
        <v>0</v>
      </c>
      <c r="H73" s="413">
        <f t="shared" si="5"/>
        <v>0</v>
      </c>
      <c r="I73" s="413">
        <f t="shared" si="5"/>
        <v>0</v>
      </c>
      <c r="J73" s="413">
        <f t="shared" si="5"/>
        <v>0</v>
      </c>
      <c r="K73" s="413">
        <f t="shared" si="5"/>
        <v>0</v>
      </c>
      <c r="L73" s="413">
        <f t="shared" si="5"/>
        <v>0</v>
      </c>
      <c r="M73" s="413">
        <f t="shared" si="5"/>
        <v>0</v>
      </c>
      <c r="N73" s="413">
        <f t="shared" si="5"/>
        <v>538490</v>
      </c>
      <c r="O73" s="9"/>
      <c r="P73" s="9"/>
      <c r="Q73" s="317" t="s">
        <v>195</v>
      </c>
    </row>
    <row r="74" spans="1:17" ht="20.25">
      <c r="A74" s="425" t="s">
        <v>196</v>
      </c>
      <c r="B74" s="413">
        <f>B68+B73</f>
        <v>1112567.56</v>
      </c>
      <c r="C74" s="413">
        <f>C68+C73</f>
        <v>1443493.5999999999</v>
      </c>
      <c r="D74" s="413">
        <f t="shared" ref="D74:N74" si="6">D68+D73</f>
        <v>0</v>
      </c>
      <c r="E74" s="413">
        <f t="shared" si="6"/>
        <v>0</v>
      </c>
      <c r="F74" s="413">
        <f t="shared" si="6"/>
        <v>0</v>
      </c>
      <c r="G74" s="413">
        <f t="shared" si="6"/>
        <v>0</v>
      </c>
      <c r="H74" s="413">
        <f t="shared" si="6"/>
        <v>0</v>
      </c>
      <c r="I74" s="413">
        <f t="shared" si="6"/>
        <v>0</v>
      </c>
      <c r="J74" s="413">
        <f t="shared" si="6"/>
        <v>0</v>
      </c>
      <c r="K74" s="413">
        <f t="shared" si="6"/>
        <v>0</v>
      </c>
      <c r="L74" s="413">
        <f t="shared" si="6"/>
        <v>0</v>
      </c>
      <c r="M74" s="413">
        <f t="shared" si="6"/>
        <v>0</v>
      </c>
      <c r="N74" s="413">
        <f t="shared" si="6"/>
        <v>2546080.7199999997</v>
      </c>
      <c r="O74" s="9"/>
      <c r="P74" s="9"/>
      <c r="Q74" s="324" t="s">
        <v>196</v>
      </c>
    </row>
    <row r="75" spans="1:17" ht="20.25">
      <c r="A75" s="438"/>
      <c r="B75" s="439"/>
      <c r="C75" s="439"/>
      <c r="D75" s="439"/>
      <c r="E75" s="439"/>
      <c r="F75" s="439"/>
      <c r="G75" s="439"/>
      <c r="H75" s="439"/>
      <c r="I75" s="439"/>
      <c r="J75" s="439"/>
      <c r="K75" s="439"/>
      <c r="L75" s="439"/>
      <c r="M75" s="439"/>
      <c r="N75" s="439"/>
      <c r="O75" s="326"/>
      <c r="P75" s="326"/>
      <c r="Q75" s="326"/>
    </row>
    <row r="76" spans="1:17" ht="20.25">
      <c r="A76" s="412" t="s">
        <v>197</v>
      </c>
      <c r="B76" s="412">
        <f t="shared" ref="B76:M76" si="7">B27-B68</f>
        <v>-157229.03000000003</v>
      </c>
      <c r="C76" s="412">
        <f t="shared" si="7"/>
        <v>-437513.2699999999</v>
      </c>
      <c r="D76" s="412">
        <f t="shared" si="7"/>
        <v>0</v>
      </c>
      <c r="E76" s="412">
        <f t="shared" si="7"/>
        <v>0</v>
      </c>
      <c r="F76" s="412">
        <f t="shared" si="7"/>
        <v>0</v>
      </c>
      <c r="G76" s="412">
        <f t="shared" si="7"/>
        <v>0</v>
      </c>
      <c r="H76" s="412">
        <f t="shared" si="7"/>
        <v>0</v>
      </c>
      <c r="I76" s="412">
        <f t="shared" si="7"/>
        <v>0</v>
      </c>
      <c r="J76" s="412">
        <f t="shared" si="7"/>
        <v>0</v>
      </c>
      <c r="K76" s="412">
        <f t="shared" si="7"/>
        <v>0</v>
      </c>
      <c r="L76" s="412">
        <f t="shared" si="7"/>
        <v>0</v>
      </c>
      <c r="M76" s="412">
        <f t="shared" si="7"/>
        <v>0</v>
      </c>
      <c r="N76" s="412">
        <f>N28-N68</f>
        <v>-584761.85999999987</v>
      </c>
      <c r="O76" s="286">
        <f>O27-O68</f>
        <v>0</v>
      </c>
      <c r="P76" s="288">
        <f>P27-P68</f>
        <v>0</v>
      </c>
      <c r="Q76" s="293"/>
    </row>
    <row r="77" spans="1:17" ht="20.25">
      <c r="A77" s="410"/>
      <c r="B77" s="410"/>
      <c r="C77" s="430"/>
      <c r="D77" s="430">
        <f>B68+C68+D68</f>
        <v>2017571.16</v>
      </c>
      <c r="E77" s="520">
        <f>E68+F68+G68</f>
        <v>0</v>
      </c>
      <c r="F77" s="520"/>
      <c r="G77" s="520"/>
      <c r="H77" s="521">
        <f>H68+I68+J68</f>
        <v>0</v>
      </c>
      <c r="I77" s="520"/>
      <c r="J77" s="520"/>
      <c r="K77" s="430"/>
      <c r="L77" s="430">
        <f>K68+L68+M68</f>
        <v>0</v>
      </c>
      <c r="M77" s="414"/>
      <c r="N77" s="414"/>
      <c r="O77" s="293"/>
      <c r="P77" s="293" t="e">
        <f>O68+Q68+S68</f>
        <v>#VALUE!</v>
      </c>
      <c r="Q77" s="293"/>
    </row>
    <row r="78" spans="1:17" ht="20.25">
      <c r="A78" s="410"/>
      <c r="B78" s="410"/>
      <c r="C78" s="410"/>
      <c r="D78" s="410"/>
      <c r="E78" s="410"/>
      <c r="F78" s="410"/>
      <c r="G78" s="410"/>
      <c r="H78" s="410"/>
      <c r="I78" s="410"/>
      <c r="J78" s="410"/>
      <c r="K78" s="410"/>
      <c r="L78" s="410"/>
      <c r="M78" s="410"/>
      <c r="N78" s="410"/>
    </row>
    <row r="79" spans="1:17" ht="20.25">
      <c r="A79" s="420" t="s">
        <v>37</v>
      </c>
      <c r="B79" s="413">
        <f t="shared" ref="B79:M79" si="8">B20-B63</f>
        <v>0</v>
      </c>
      <c r="C79" s="413">
        <f t="shared" si="8"/>
        <v>0</v>
      </c>
      <c r="D79" s="413">
        <f t="shared" si="8"/>
        <v>0</v>
      </c>
      <c r="E79" s="413">
        <f t="shared" si="8"/>
        <v>0</v>
      </c>
      <c r="F79" s="413">
        <f t="shared" si="8"/>
        <v>0</v>
      </c>
      <c r="G79" s="413">
        <f t="shared" si="8"/>
        <v>0</v>
      </c>
      <c r="H79" s="413">
        <f t="shared" si="8"/>
        <v>0</v>
      </c>
      <c r="I79" s="413">
        <f t="shared" si="8"/>
        <v>0</v>
      </c>
      <c r="J79" s="413">
        <f t="shared" si="8"/>
        <v>0</v>
      </c>
      <c r="K79" s="413">
        <f t="shared" si="8"/>
        <v>0</v>
      </c>
      <c r="L79" s="413">
        <f t="shared" si="8"/>
        <v>0</v>
      </c>
      <c r="M79" s="413">
        <f t="shared" si="8"/>
        <v>0</v>
      </c>
      <c r="N79" s="413">
        <f>B79+C79+D79+E79+F79+G79+H79+I79+J79+K79+L79+M79</f>
        <v>0</v>
      </c>
      <c r="Q79" s="306" t="s">
        <v>37</v>
      </c>
    </row>
    <row r="80" spans="1:17" ht="20.25">
      <c r="A80" s="420" t="s">
        <v>38</v>
      </c>
      <c r="B80" s="413">
        <f t="shared" ref="B80:M80" si="9">B21-B64</f>
        <v>298733.52</v>
      </c>
      <c r="C80" s="413">
        <f t="shared" si="9"/>
        <v>186276.66000000003</v>
      </c>
      <c r="D80" s="413">
        <f t="shared" si="9"/>
        <v>0</v>
      </c>
      <c r="E80" s="413">
        <f t="shared" si="9"/>
        <v>0</v>
      </c>
      <c r="F80" s="413">
        <f t="shared" si="9"/>
        <v>0</v>
      </c>
      <c r="G80" s="413">
        <f t="shared" si="9"/>
        <v>0</v>
      </c>
      <c r="H80" s="413">
        <f t="shared" si="9"/>
        <v>0</v>
      </c>
      <c r="I80" s="413">
        <f t="shared" si="9"/>
        <v>0</v>
      </c>
      <c r="J80" s="413">
        <f t="shared" si="9"/>
        <v>0</v>
      </c>
      <c r="K80" s="413">
        <f t="shared" si="9"/>
        <v>0</v>
      </c>
      <c r="L80" s="413">
        <f t="shared" si="9"/>
        <v>0</v>
      </c>
      <c r="M80" s="413">
        <f t="shared" si="9"/>
        <v>0</v>
      </c>
      <c r="N80" s="413">
        <f>B80+C80+D80+E80+F80+G80+H80+I80+J80+K80+L80+M80</f>
        <v>485010.18000000005</v>
      </c>
      <c r="Q80" s="306" t="s">
        <v>38</v>
      </c>
    </row>
    <row r="81" spans="1:17" ht="20.25">
      <c r="A81" s="420" t="s">
        <v>198</v>
      </c>
      <c r="B81" s="413">
        <f t="shared" ref="B81:M81" si="10">B76-B79-B80</f>
        <v>-455962.55000000005</v>
      </c>
      <c r="C81" s="413">
        <f t="shared" si="10"/>
        <v>-623789.92999999993</v>
      </c>
      <c r="D81" s="413">
        <f t="shared" si="10"/>
        <v>0</v>
      </c>
      <c r="E81" s="413">
        <f>E76-E79-E80</f>
        <v>0</v>
      </c>
      <c r="F81" s="413">
        <f t="shared" si="10"/>
        <v>0</v>
      </c>
      <c r="G81" s="413">
        <f>G76-G79-G80</f>
        <v>0</v>
      </c>
      <c r="H81" s="413">
        <f t="shared" si="10"/>
        <v>0</v>
      </c>
      <c r="I81" s="413">
        <f t="shared" si="10"/>
        <v>0</v>
      </c>
      <c r="J81" s="413">
        <f t="shared" si="10"/>
        <v>0</v>
      </c>
      <c r="K81" s="413">
        <f t="shared" si="10"/>
        <v>0</v>
      </c>
      <c r="L81" s="413">
        <f t="shared" si="10"/>
        <v>0</v>
      </c>
      <c r="M81" s="413">
        <f t="shared" si="10"/>
        <v>0</v>
      </c>
      <c r="N81" s="413">
        <f>B81+C81+D81+E81+F81+G81+H81+I81+J81+K81+L81+M81</f>
        <v>-1079752.48</v>
      </c>
      <c r="Q81" s="306" t="s">
        <v>198</v>
      </c>
    </row>
    <row r="82" spans="1:17" ht="20.25">
      <c r="A82" s="410"/>
      <c r="B82" s="410"/>
      <c r="C82" s="410"/>
      <c r="D82" s="410"/>
      <c r="E82" s="410"/>
      <c r="F82" s="410"/>
      <c r="G82" s="410"/>
      <c r="H82" s="410"/>
      <c r="I82" s="410"/>
      <c r="J82" s="410"/>
      <c r="K82" s="410"/>
      <c r="L82" s="410"/>
      <c r="M82" s="410"/>
      <c r="N82" s="410">
        <f>SUM(N79:N81)</f>
        <v>-594742.29999999993</v>
      </c>
    </row>
  </sheetData>
  <mergeCells count="34">
    <mergeCell ref="K6:K7"/>
    <mergeCell ref="L6:L7"/>
    <mergeCell ref="M6:M7"/>
    <mergeCell ref="L1:N1"/>
    <mergeCell ref="A3:N4"/>
    <mergeCell ref="A5:N5"/>
    <mergeCell ref="A6:A7"/>
    <mergeCell ref="B6:B7"/>
    <mergeCell ref="C6:C7"/>
    <mergeCell ref="D6:D7"/>
    <mergeCell ref="E6:E7"/>
    <mergeCell ref="F6:F7"/>
    <mergeCell ref="G6:G7"/>
    <mergeCell ref="L30:L31"/>
    <mergeCell ref="M30:M31"/>
    <mergeCell ref="N30:N31"/>
    <mergeCell ref="N6:N7"/>
    <mergeCell ref="A29:N29"/>
    <mergeCell ref="A30:A31"/>
    <mergeCell ref="B30:B31"/>
    <mergeCell ref="C30:C31"/>
    <mergeCell ref="D30:D31"/>
    <mergeCell ref="E30:E31"/>
    <mergeCell ref="F30:F31"/>
    <mergeCell ref="G30:G31"/>
    <mergeCell ref="H30:H31"/>
    <mergeCell ref="H6:H7"/>
    <mergeCell ref="I6:I7"/>
    <mergeCell ref="J6:J7"/>
    <mergeCell ref="E77:G77"/>
    <mergeCell ref="H77:J77"/>
    <mergeCell ref="I30:I31"/>
    <mergeCell ref="J30:J31"/>
    <mergeCell ref="K30:K31"/>
  </mergeCells>
  <pageMargins left="1.9685039370078741" right="0.70866141732283472" top="0.39370078740157483" bottom="0.39370078740157483" header="0.31496062992125984" footer="0.31496062992125984"/>
  <pageSetup paperSize="9" scale="34" orientation="landscape" verticalDpi="0" r:id="rId1"/>
  <colBreaks count="1" manualBreakCount="1">
    <brk id="16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>
  <dimension ref="A1:Q79"/>
  <sheetViews>
    <sheetView topLeftCell="A13" zoomScale="60" zoomScaleNormal="60" workbookViewId="0">
      <selection activeCell="A34" sqref="A34"/>
    </sheetView>
  </sheetViews>
  <sheetFormatPr defaultRowHeight="15"/>
  <cols>
    <col min="1" max="1" width="32.28515625" style="2" customWidth="1"/>
    <col min="2" max="2" width="17.85546875" style="2" customWidth="1"/>
    <col min="3" max="3" width="15.5703125" style="2" customWidth="1"/>
    <col min="4" max="4" width="16.42578125" style="2" customWidth="1"/>
    <col min="5" max="5" width="15.7109375" style="2" customWidth="1"/>
    <col min="6" max="6" width="15" style="2" customWidth="1"/>
    <col min="7" max="7" width="15.7109375" style="2" customWidth="1"/>
    <col min="8" max="9" width="17.140625" style="2" customWidth="1"/>
    <col min="10" max="10" width="16.140625" style="2" customWidth="1"/>
    <col min="11" max="11" width="16" style="2" customWidth="1"/>
    <col min="12" max="13" width="15.7109375" style="2" customWidth="1"/>
    <col min="14" max="14" width="16.85546875" style="2" customWidth="1"/>
    <col min="15" max="15" width="0.42578125" style="2" hidden="1" customWidth="1"/>
    <col min="16" max="16" width="9.140625" style="2" hidden="1" customWidth="1"/>
    <col min="17" max="17" width="33" style="2" customWidth="1"/>
  </cols>
  <sheetData>
    <row r="1" spans="1:17">
      <c r="A1" s="536" t="s">
        <v>202</v>
      </c>
      <c r="B1" s="536"/>
      <c r="C1" s="536"/>
      <c r="D1" s="536"/>
      <c r="E1" s="536"/>
      <c r="F1" s="536"/>
      <c r="G1" s="536"/>
      <c r="H1" s="536"/>
      <c r="I1" s="536"/>
      <c r="J1" s="536"/>
      <c r="K1" s="536"/>
      <c r="L1" s="536"/>
      <c r="M1" s="536"/>
      <c r="N1" s="536"/>
    </row>
    <row r="2" spans="1:17">
      <c r="A2" s="536"/>
      <c r="B2" s="536"/>
      <c r="C2" s="536"/>
      <c r="D2" s="536"/>
      <c r="E2" s="536"/>
      <c r="F2" s="536"/>
      <c r="G2" s="536"/>
      <c r="H2" s="536"/>
      <c r="I2" s="536"/>
      <c r="J2" s="536"/>
      <c r="K2" s="536"/>
      <c r="L2" s="536"/>
      <c r="M2" s="536"/>
      <c r="N2" s="536"/>
    </row>
    <row r="3" spans="1:17" ht="18">
      <c r="A3" s="537" t="s">
        <v>148</v>
      </c>
      <c r="B3" s="537"/>
      <c r="C3" s="537"/>
      <c r="D3" s="537"/>
      <c r="E3" s="537"/>
      <c r="F3" s="537"/>
      <c r="G3" s="537"/>
      <c r="H3" s="537"/>
      <c r="I3" s="537"/>
      <c r="J3" s="537"/>
      <c r="K3" s="537"/>
      <c r="L3" s="537"/>
      <c r="M3" s="537"/>
      <c r="N3" s="537"/>
    </row>
    <row r="4" spans="1:17">
      <c r="A4" s="532" t="s">
        <v>149</v>
      </c>
      <c r="B4" s="533" t="s">
        <v>47</v>
      </c>
      <c r="C4" s="533" t="s">
        <v>136</v>
      </c>
      <c r="D4" s="533" t="s">
        <v>137</v>
      </c>
      <c r="E4" s="533" t="s">
        <v>138</v>
      </c>
      <c r="F4" s="533" t="s">
        <v>139</v>
      </c>
      <c r="G4" s="533" t="s">
        <v>140</v>
      </c>
      <c r="H4" s="533" t="s">
        <v>141</v>
      </c>
      <c r="I4" s="533" t="s">
        <v>142</v>
      </c>
      <c r="J4" s="533" t="s">
        <v>143</v>
      </c>
      <c r="K4" s="533" t="s">
        <v>144</v>
      </c>
      <c r="L4" s="533" t="s">
        <v>145</v>
      </c>
      <c r="M4" s="533" t="s">
        <v>12</v>
      </c>
      <c r="N4" s="533" t="s">
        <v>150</v>
      </c>
    </row>
    <row r="5" spans="1:17">
      <c r="A5" s="532"/>
      <c r="B5" s="535"/>
      <c r="C5" s="538"/>
      <c r="D5" s="535"/>
      <c r="E5" s="535"/>
      <c r="F5" s="535"/>
      <c r="G5" s="535"/>
      <c r="H5" s="535"/>
      <c r="I5" s="535"/>
      <c r="J5" s="535"/>
      <c r="K5" s="535"/>
      <c r="L5" s="535"/>
      <c r="M5" s="535"/>
      <c r="N5" s="535"/>
    </row>
    <row r="6" spans="1:17" ht="18">
      <c r="A6" s="290" t="s">
        <v>151</v>
      </c>
      <c r="B6" s="298">
        <f>'[2]сводный отчет о продажи'!$AL$3</f>
        <v>23157.040000000001</v>
      </c>
      <c r="C6" s="299"/>
      <c r="D6" s="298"/>
      <c r="E6" s="298"/>
      <c r="F6" s="298"/>
      <c r="G6" s="300"/>
      <c r="H6" s="300"/>
      <c r="I6" s="298"/>
      <c r="J6" s="298"/>
      <c r="K6" s="298"/>
      <c r="L6" s="298"/>
      <c r="M6" s="298"/>
      <c r="N6" s="298">
        <f t="shared" ref="N6:N23" si="0">B6+C6+D6+E6+F6+G6+H6+I6+J6+K6+L6+M6</f>
        <v>23157.040000000001</v>
      </c>
      <c r="Q6" s="290" t="s">
        <v>151</v>
      </c>
    </row>
    <row r="7" spans="1:17" ht="18">
      <c r="A7" s="290" t="s">
        <v>152</v>
      </c>
      <c r="B7" s="298">
        <f>'[2]сводный отчет о продажи'!$AL$4</f>
        <v>24140.13</v>
      </c>
      <c r="C7" s="299"/>
      <c r="D7" s="298"/>
      <c r="E7" s="298"/>
      <c r="F7" s="298"/>
      <c r="G7" s="300"/>
      <c r="H7" s="300"/>
      <c r="I7" s="298"/>
      <c r="J7" s="298"/>
      <c r="K7" s="298"/>
      <c r="L7" s="298"/>
      <c r="M7" s="298"/>
      <c r="N7" s="298">
        <f t="shared" si="0"/>
        <v>24140.13</v>
      </c>
      <c r="Q7" s="290" t="s">
        <v>152</v>
      </c>
    </row>
    <row r="8" spans="1:17" ht="18">
      <c r="A8" s="327" t="s">
        <v>153</v>
      </c>
      <c r="B8" s="298"/>
      <c r="C8" s="329"/>
      <c r="D8" s="328"/>
      <c r="E8" s="328"/>
      <c r="F8" s="328"/>
      <c r="G8" s="300"/>
      <c r="H8" s="300"/>
      <c r="I8" s="298"/>
      <c r="J8" s="298"/>
      <c r="K8" s="298"/>
      <c r="L8" s="298"/>
      <c r="M8" s="298"/>
      <c r="N8" s="298">
        <f t="shared" si="0"/>
        <v>0</v>
      </c>
      <c r="Q8" s="327" t="s">
        <v>153</v>
      </c>
    </row>
    <row r="9" spans="1:17" ht="18">
      <c r="A9" s="290" t="s">
        <v>154</v>
      </c>
      <c r="B9" s="298">
        <f>'[2]сводный отчет о продажи'!$AL$5</f>
        <v>8124.58</v>
      </c>
      <c r="C9" s="298"/>
      <c r="D9" s="298"/>
      <c r="E9" s="298"/>
      <c r="F9" s="298"/>
      <c r="G9" s="300"/>
      <c r="H9" s="300"/>
      <c r="I9" s="298"/>
      <c r="J9" s="298"/>
      <c r="K9" s="298"/>
      <c r="L9" s="298"/>
      <c r="M9" s="298"/>
      <c r="N9" s="298">
        <f t="shared" si="0"/>
        <v>8124.58</v>
      </c>
      <c r="Q9" s="290" t="s">
        <v>154</v>
      </c>
    </row>
    <row r="10" spans="1:17" ht="18">
      <c r="A10" s="290" t="s">
        <v>155</v>
      </c>
      <c r="B10" s="298">
        <f>'[2]сводный отчет о продажи'!$AL$6</f>
        <v>0</v>
      </c>
      <c r="C10" s="298"/>
      <c r="D10" s="298"/>
      <c r="E10" s="298"/>
      <c r="F10" s="298"/>
      <c r="G10" s="300"/>
      <c r="H10" s="300"/>
      <c r="I10" s="298"/>
      <c r="J10" s="298"/>
      <c r="K10" s="298"/>
      <c r="L10" s="298"/>
      <c r="M10" s="298"/>
      <c r="N10" s="298">
        <f t="shared" si="0"/>
        <v>0</v>
      </c>
      <c r="Q10" s="290" t="s">
        <v>155</v>
      </c>
    </row>
    <row r="11" spans="1:17" ht="18">
      <c r="A11" s="290" t="s">
        <v>156</v>
      </c>
      <c r="B11" s="298">
        <f>'[2]сводный отчет о продажи'!$AL$7</f>
        <v>0</v>
      </c>
      <c r="C11" s="298"/>
      <c r="D11" s="298"/>
      <c r="E11" s="298"/>
      <c r="F11" s="298"/>
      <c r="G11" s="300"/>
      <c r="H11" s="300"/>
      <c r="I11" s="298"/>
      <c r="J11" s="298"/>
      <c r="K11" s="298"/>
      <c r="L11" s="298"/>
      <c r="M11" s="298"/>
      <c r="N11" s="298">
        <f t="shared" si="0"/>
        <v>0</v>
      </c>
      <c r="Q11" s="290" t="s">
        <v>156</v>
      </c>
    </row>
    <row r="12" spans="1:17" ht="18">
      <c r="A12" s="286" t="s">
        <v>157</v>
      </c>
      <c r="B12" s="298">
        <f>'[2]сводный отчет о продажи'!$AL$8</f>
        <v>0</v>
      </c>
      <c r="C12" s="298"/>
      <c r="D12" s="298"/>
      <c r="E12" s="298"/>
      <c r="F12" s="298"/>
      <c r="G12" s="298"/>
      <c r="H12" s="300"/>
      <c r="I12" s="298"/>
      <c r="J12" s="298"/>
      <c r="K12" s="298"/>
      <c r="L12" s="298"/>
      <c r="M12" s="298"/>
      <c r="N12" s="298">
        <f t="shared" si="0"/>
        <v>0</v>
      </c>
      <c r="Q12" s="286" t="s">
        <v>157</v>
      </c>
    </row>
    <row r="13" spans="1:17" ht="18">
      <c r="A13" s="286" t="s">
        <v>158</v>
      </c>
      <c r="B13" s="301">
        <f>'[2]сводный отчет о продажи'!$AL$9</f>
        <v>0</v>
      </c>
      <c r="C13" s="298"/>
      <c r="D13" s="298"/>
      <c r="E13" s="298"/>
      <c r="F13" s="298"/>
      <c r="G13" s="298"/>
      <c r="H13" s="300"/>
      <c r="I13" s="298"/>
      <c r="J13" s="298"/>
      <c r="K13" s="298"/>
      <c r="L13" s="298"/>
      <c r="M13" s="298"/>
      <c r="N13" s="298">
        <f t="shared" si="0"/>
        <v>0</v>
      </c>
      <c r="Q13" s="286" t="s">
        <v>158</v>
      </c>
    </row>
    <row r="14" spans="1:17" ht="18">
      <c r="A14" s="291" t="s">
        <v>159</v>
      </c>
      <c r="B14" s="301">
        <f>'[2]сводный отчет о продажи'!$AL$10</f>
        <v>0</v>
      </c>
      <c r="C14" s="298"/>
      <c r="D14" s="298"/>
      <c r="E14" s="298"/>
      <c r="F14" s="298"/>
      <c r="G14" s="302"/>
      <c r="H14" s="300"/>
      <c r="I14" s="298"/>
      <c r="J14" s="298"/>
      <c r="K14" s="298"/>
      <c r="L14" s="298"/>
      <c r="M14" s="298"/>
      <c r="N14" s="298">
        <f t="shared" si="0"/>
        <v>0</v>
      </c>
      <c r="Q14" s="291" t="s">
        <v>159</v>
      </c>
    </row>
    <row r="15" spans="1:17" ht="18">
      <c r="A15" s="292" t="s">
        <v>160</v>
      </c>
      <c r="B15" s="303">
        <f>'[2]сводный отчет о продажи'!$AL$11</f>
        <v>0</v>
      </c>
      <c r="C15" s="298"/>
      <c r="D15" s="298"/>
      <c r="E15" s="298"/>
      <c r="F15" s="298"/>
      <c r="G15" s="299"/>
      <c r="H15" s="300"/>
      <c r="I15" s="298"/>
      <c r="J15" s="298"/>
      <c r="K15" s="298"/>
      <c r="L15" s="298"/>
      <c r="M15" s="298"/>
      <c r="N15" s="298">
        <f t="shared" si="0"/>
        <v>0</v>
      </c>
      <c r="Q15" s="292" t="s">
        <v>160</v>
      </c>
    </row>
    <row r="16" spans="1:17" ht="18">
      <c r="A16" s="304" t="s">
        <v>161</v>
      </c>
      <c r="B16" s="303">
        <f>'[2]сводный отчет о продажи'!$AL$13</f>
        <v>5322.92</v>
      </c>
      <c r="C16" s="298"/>
      <c r="D16" s="298"/>
      <c r="E16" s="298"/>
      <c r="F16" s="298"/>
      <c r="G16" s="305"/>
      <c r="H16" s="300"/>
      <c r="I16" s="298"/>
      <c r="J16" s="298"/>
      <c r="K16" s="298"/>
      <c r="L16" s="298"/>
      <c r="M16" s="298"/>
      <c r="N16" s="298">
        <f t="shared" si="0"/>
        <v>5322.92</v>
      </c>
      <c r="Q16" s="304" t="s">
        <v>161</v>
      </c>
    </row>
    <row r="17" spans="1:17" ht="18">
      <c r="A17" s="289" t="s">
        <v>162</v>
      </c>
      <c r="B17" s="303">
        <f>'[2]сводный отчет о продажи'!$AL$14</f>
        <v>36.659999999999997</v>
      </c>
      <c r="C17" s="298"/>
      <c r="D17" s="298"/>
      <c r="E17" s="298"/>
      <c r="F17" s="298"/>
      <c r="G17" s="305"/>
      <c r="H17" s="300"/>
      <c r="I17" s="298"/>
      <c r="J17" s="298"/>
      <c r="K17" s="298"/>
      <c r="L17" s="298"/>
      <c r="M17" s="298"/>
      <c r="N17" s="298">
        <f t="shared" si="0"/>
        <v>36.659999999999997</v>
      </c>
      <c r="Q17" s="289" t="s">
        <v>162</v>
      </c>
    </row>
    <row r="18" spans="1:17" ht="18">
      <c r="A18" s="306" t="s">
        <v>37</v>
      </c>
      <c r="B18" s="302">
        <f>'[2]сводный отчет о продажи'!$AL$16</f>
        <v>18993.07</v>
      </c>
      <c r="C18" s="302"/>
      <c r="D18" s="302"/>
      <c r="E18" s="302"/>
      <c r="F18" s="307"/>
      <c r="G18" s="308"/>
      <c r="H18" s="302"/>
      <c r="I18" s="302"/>
      <c r="J18" s="302"/>
      <c r="K18" s="302"/>
      <c r="L18" s="302"/>
      <c r="M18" s="302"/>
      <c r="N18" s="302">
        <f t="shared" si="0"/>
        <v>18993.07</v>
      </c>
      <c r="Q18" s="309" t="s">
        <v>163</v>
      </c>
    </row>
    <row r="19" spans="1:17" ht="18">
      <c r="A19" s="309" t="s">
        <v>38</v>
      </c>
      <c r="B19" s="299"/>
      <c r="C19" s="299"/>
      <c r="D19" s="299"/>
      <c r="E19" s="299"/>
      <c r="F19" s="305"/>
      <c r="G19" s="299"/>
      <c r="H19" s="299"/>
      <c r="I19" s="299"/>
      <c r="J19" s="299"/>
      <c r="K19" s="299"/>
      <c r="L19" s="299"/>
      <c r="M19" s="299"/>
      <c r="N19" s="299"/>
      <c r="O19" s="26"/>
      <c r="P19" s="26"/>
      <c r="Q19" s="306"/>
    </row>
    <row r="20" spans="1:17" ht="18">
      <c r="A20" s="309" t="s">
        <v>164</v>
      </c>
      <c r="B20" s="310">
        <f>'[2]сводный отчет о продажи'!$AL$17</f>
        <v>0</v>
      </c>
      <c r="C20" s="310"/>
      <c r="D20" s="310"/>
      <c r="E20" s="310"/>
      <c r="F20" s="310"/>
      <c r="G20" s="310"/>
      <c r="H20" s="310"/>
      <c r="I20" s="310"/>
      <c r="J20" s="310"/>
      <c r="K20" s="310"/>
      <c r="L20" s="310"/>
      <c r="M20" s="310"/>
      <c r="N20" s="342">
        <f t="shared" si="0"/>
        <v>0</v>
      </c>
      <c r="Q20" s="311" t="s">
        <v>164</v>
      </c>
    </row>
    <row r="21" spans="1:17" ht="18">
      <c r="A21" s="306" t="s">
        <v>165</v>
      </c>
      <c r="B21" s="299">
        <f>'[2]сводный отчет о продажи'!$AL$18</f>
        <v>28.24</v>
      </c>
      <c r="C21" s="299"/>
      <c r="D21" s="299"/>
      <c r="E21" s="299"/>
      <c r="F21" s="299"/>
      <c r="G21" s="299"/>
      <c r="H21" s="299"/>
      <c r="I21" s="299"/>
      <c r="J21" s="299"/>
      <c r="K21" s="299"/>
      <c r="L21" s="299"/>
      <c r="M21" s="299"/>
      <c r="N21" s="299">
        <f t="shared" si="0"/>
        <v>28.24</v>
      </c>
      <c r="Q21" s="306" t="s">
        <v>165</v>
      </c>
    </row>
    <row r="22" spans="1:17" ht="18">
      <c r="A22" s="312" t="s">
        <v>166</v>
      </c>
      <c r="B22" s="299"/>
      <c r="C22" s="299"/>
      <c r="D22" s="299"/>
      <c r="E22" s="299"/>
      <c r="F22" s="299"/>
      <c r="G22" s="299"/>
      <c r="H22" s="299"/>
      <c r="I22" s="299"/>
      <c r="J22" s="299"/>
      <c r="K22" s="299"/>
      <c r="L22" s="299"/>
      <c r="M22" s="299"/>
      <c r="N22" s="299"/>
      <c r="Q22" s="341"/>
    </row>
    <row r="23" spans="1:17" ht="18">
      <c r="A23" s="289" t="s">
        <v>167</v>
      </c>
      <c r="B23" s="313">
        <v>47733.4</v>
      </c>
      <c r="C23" s="313"/>
      <c r="D23" s="313"/>
      <c r="E23" s="313"/>
      <c r="F23" s="314"/>
      <c r="G23" s="315"/>
      <c r="H23" s="313"/>
      <c r="I23" s="313"/>
      <c r="J23" s="313"/>
      <c r="K23" s="313"/>
      <c r="L23" s="313"/>
      <c r="M23" s="313"/>
      <c r="N23" s="313">
        <f t="shared" si="0"/>
        <v>47733.4</v>
      </c>
      <c r="Q23" s="289" t="s">
        <v>167</v>
      </c>
    </row>
    <row r="24" spans="1:17" ht="18">
      <c r="A24" s="286" t="s">
        <v>168</v>
      </c>
      <c r="B24" s="298">
        <f>SUM(B6:B23)</f>
        <v>127536.04000000001</v>
      </c>
      <c r="C24" s="298">
        <f t="shared" ref="C24:L24" si="1">SUM(C6:C23)</f>
        <v>0</v>
      </c>
      <c r="D24" s="298">
        <f t="shared" si="1"/>
        <v>0</v>
      </c>
      <c r="E24" s="298">
        <f t="shared" si="1"/>
        <v>0</v>
      </c>
      <c r="F24" s="298">
        <f t="shared" si="1"/>
        <v>0</v>
      </c>
      <c r="G24" s="313">
        <f t="shared" si="1"/>
        <v>0</v>
      </c>
      <c r="H24" s="298">
        <f t="shared" si="1"/>
        <v>0</v>
      </c>
      <c r="I24" s="298">
        <f t="shared" si="1"/>
        <v>0</v>
      </c>
      <c r="J24" s="298">
        <f t="shared" si="1"/>
        <v>0</v>
      </c>
      <c r="K24" s="298">
        <f t="shared" si="1"/>
        <v>0</v>
      </c>
      <c r="L24" s="298">
        <f t="shared" si="1"/>
        <v>0</v>
      </c>
      <c r="M24" s="298">
        <f>SUM(M6:M23)</f>
        <v>0</v>
      </c>
      <c r="N24" s="316">
        <f>SUM(N6:N23)</f>
        <v>127536.04000000001</v>
      </c>
      <c r="Q24" s="286" t="s">
        <v>168</v>
      </c>
    </row>
    <row r="25" spans="1:17" ht="18">
      <c r="A25" s="286" t="s">
        <v>169</v>
      </c>
      <c r="B25" s="298"/>
      <c r="C25" s="298"/>
      <c r="D25" s="298"/>
      <c r="E25" s="298"/>
      <c r="F25" s="298"/>
      <c r="G25" s="298"/>
      <c r="H25" s="298"/>
      <c r="I25" s="298"/>
      <c r="J25" s="298"/>
      <c r="K25" s="298"/>
      <c r="L25" s="298"/>
      <c r="M25" s="298"/>
      <c r="N25" s="298">
        <f>B25+C25+D25+E25+F25+G25+H25+I25+J25+K25+L25+M25</f>
        <v>0</v>
      </c>
      <c r="Q25" s="286" t="s">
        <v>169</v>
      </c>
    </row>
    <row r="26" spans="1:17" ht="18">
      <c r="A26" s="286" t="s">
        <v>170</v>
      </c>
      <c r="B26" s="298">
        <f t="shared" ref="B26:M26" si="2">B24-B25</f>
        <v>127536.04000000001</v>
      </c>
      <c r="C26" s="298">
        <f t="shared" si="2"/>
        <v>0</v>
      </c>
      <c r="D26" s="298">
        <f t="shared" si="2"/>
        <v>0</v>
      </c>
      <c r="E26" s="298">
        <f t="shared" si="2"/>
        <v>0</v>
      </c>
      <c r="F26" s="298">
        <f t="shared" si="2"/>
        <v>0</v>
      </c>
      <c r="G26" s="298">
        <f t="shared" si="2"/>
        <v>0</v>
      </c>
      <c r="H26" s="298">
        <f t="shared" si="2"/>
        <v>0</v>
      </c>
      <c r="I26" s="298">
        <f t="shared" si="2"/>
        <v>0</v>
      </c>
      <c r="J26" s="298">
        <f t="shared" si="2"/>
        <v>0</v>
      </c>
      <c r="K26" s="298">
        <f t="shared" si="2"/>
        <v>0</v>
      </c>
      <c r="L26" s="298">
        <f t="shared" si="2"/>
        <v>0</v>
      </c>
      <c r="M26" s="298">
        <f t="shared" si="2"/>
        <v>0</v>
      </c>
      <c r="N26" s="298">
        <f>N24-N25</f>
        <v>127536.04000000001</v>
      </c>
      <c r="Q26" s="286" t="s">
        <v>170</v>
      </c>
    </row>
    <row r="27" spans="1:17" ht="18">
      <c r="A27" s="531" t="s">
        <v>171</v>
      </c>
      <c r="B27" s="531"/>
      <c r="C27" s="531"/>
      <c r="D27" s="531"/>
      <c r="E27" s="531"/>
      <c r="F27" s="531"/>
      <c r="G27" s="531"/>
      <c r="H27" s="531"/>
      <c r="I27" s="531"/>
      <c r="J27" s="531"/>
      <c r="K27" s="531"/>
      <c r="L27" s="531"/>
      <c r="M27" s="531"/>
      <c r="N27" s="531"/>
    </row>
    <row r="28" spans="1:17">
      <c r="A28" s="532" t="s">
        <v>172</v>
      </c>
      <c r="B28" s="533" t="s">
        <v>47</v>
      </c>
      <c r="C28" s="533" t="s">
        <v>136</v>
      </c>
      <c r="D28" s="533" t="s">
        <v>137</v>
      </c>
      <c r="E28" s="533" t="s">
        <v>138</v>
      </c>
      <c r="F28" s="533" t="s">
        <v>139</v>
      </c>
      <c r="G28" s="533" t="s">
        <v>140</v>
      </c>
      <c r="H28" s="533" t="s">
        <v>141</v>
      </c>
      <c r="I28" s="533" t="s">
        <v>142</v>
      </c>
      <c r="J28" s="533" t="s">
        <v>143</v>
      </c>
      <c r="K28" s="533" t="s">
        <v>144</v>
      </c>
      <c r="L28" s="533" t="s">
        <v>145</v>
      </c>
      <c r="M28" s="533" t="s">
        <v>12</v>
      </c>
      <c r="N28" s="533" t="s">
        <v>150</v>
      </c>
    </row>
    <row r="29" spans="1:17">
      <c r="A29" s="533"/>
      <c r="B29" s="534"/>
      <c r="C29" s="534"/>
      <c r="D29" s="534"/>
      <c r="E29" s="534"/>
      <c r="F29" s="534"/>
      <c r="G29" s="534"/>
      <c r="H29" s="534"/>
      <c r="I29" s="534"/>
      <c r="J29" s="534"/>
      <c r="K29" s="534"/>
      <c r="L29" s="534"/>
      <c r="M29" s="534"/>
      <c r="N29" s="534"/>
    </row>
    <row r="30" spans="1:17" ht="18">
      <c r="A30" s="317" t="s">
        <v>173</v>
      </c>
      <c r="B30" s="292"/>
      <c r="C30" s="292"/>
      <c r="D30" s="292"/>
      <c r="E30" s="292"/>
      <c r="F30" s="292"/>
      <c r="G30" s="292"/>
      <c r="H30" s="292"/>
      <c r="I30" s="292"/>
      <c r="J30" s="292"/>
      <c r="K30" s="292"/>
      <c r="L30" s="304"/>
      <c r="M30" s="292"/>
      <c r="N30" s="292">
        <f t="shared" ref="N30:N69" si="3">B30+C30+D30+E30+F30+G30+H30+I30+J30+K30+L30+M30</f>
        <v>0</v>
      </c>
      <c r="O30" s="9"/>
      <c r="P30" s="9"/>
      <c r="Q30" s="317" t="s">
        <v>173</v>
      </c>
    </row>
    <row r="31" spans="1:17" ht="18">
      <c r="A31" s="317" t="s">
        <v>206</v>
      </c>
      <c r="B31" s="292"/>
      <c r="C31" s="292"/>
      <c r="D31" s="292"/>
      <c r="E31" s="292"/>
      <c r="F31" s="292"/>
      <c r="G31" s="292"/>
      <c r="H31" s="292"/>
      <c r="I31" s="292"/>
      <c r="J31" s="292"/>
      <c r="K31" s="292"/>
      <c r="L31" s="304"/>
      <c r="M31" s="292"/>
      <c r="N31" s="292">
        <f t="shared" si="3"/>
        <v>0</v>
      </c>
      <c r="O31" s="9"/>
      <c r="P31" s="9"/>
      <c r="Q31" s="317" t="s">
        <v>174</v>
      </c>
    </row>
    <row r="32" spans="1:17" ht="18">
      <c r="A32" s="317" t="s">
        <v>175</v>
      </c>
      <c r="B32" s="292"/>
      <c r="C32" s="292"/>
      <c r="D32" s="292"/>
      <c r="E32" s="292"/>
      <c r="F32" s="292"/>
      <c r="G32" s="292"/>
      <c r="H32" s="292"/>
      <c r="I32" s="292"/>
      <c r="J32" s="292"/>
      <c r="K32" s="292"/>
      <c r="L32" s="304"/>
      <c r="M32" s="292"/>
      <c r="N32" s="292">
        <f t="shared" si="3"/>
        <v>0</v>
      </c>
      <c r="O32" s="9"/>
      <c r="P32" s="9"/>
      <c r="Q32" s="317" t="s">
        <v>176</v>
      </c>
    </row>
    <row r="33" spans="1:17" ht="18">
      <c r="A33" s="317" t="s">
        <v>207</v>
      </c>
      <c r="B33" s="292"/>
      <c r="C33" s="292"/>
      <c r="D33" s="292"/>
      <c r="E33" s="292"/>
      <c r="F33" s="292"/>
      <c r="G33" s="292"/>
      <c r="H33" s="292"/>
      <c r="I33" s="292"/>
      <c r="J33" s="292"/>
      <c r="K33" s="292"/>
      <c r="L33" s="304"/>
      <c r="M33" s="292"/>
      <c r="N33" s="292">
        <f t="shared" si="3"/>
        <v>0</v>
      </c>
      <c r="O33" s="9"/>
      <c r="P33" s="9"/>
      <c r="Q33" s="317" t="s">
        <v>177</v>
      </c>
    </row>
    <row r="34" spans="1:17" ht="18">
      <c r="A34" s="317" t="s">
        <v>208</v>
      </c>
      <c r="B34" s="292"/>
      <c r="C34" s="292"/>
      <c r="D34" s="292"/>
      <c r="E34" s="292"/>
      <c r="F34" s="292"/>
      <c r="G34" s="292"/>
      <c r="H34" s="292"/>
      <c r="I34" s="292"/>
      <c r="J34" s="292"/>
      <c r="K34" s="292"/>
      <c r="L34" s="304"/>
      <c r="M34" s="292"/>
      <c r="N34" s="292">
        <f t="shared" si="3"/>
        <v>0</v>
      </c>
      <c r="O34" s="9"/>
      <c r="P34" s="9"/>
      <c r="Q34" s="317" t="s">
        <v>178</v>
      </c>
    </row>
    <row r="35" spans="1:17" ht="18">
      <c r="A35" s="317" t="s">
        <v>179</v>
      </c>
      <c r="B35" s="292"/>
      <c r="C35" s="292"/>
      <c r="D35" s="292"/>
      <c r="E35" s="292"/>
      <c r="F35" s="292"/>
      <c r="G35" s="292"/>
      <c r="H35" s="292"/>
      <c r="I35" s="292"/>
      <c r="J35" s="292"/>
      <c r="K35" s="292"/>
      <c r="L35" s="304"/>
      <c r="M35" s="292"/>
      <c r="N35" s="292">
        <f t="shared" si="3"/>
        <v>0</v>
      </c>
      <c r="O35" s="9"/>
      <c r="P35" s="9"/>
      <c r="Q35" s="317"/>
    </row>
    <row r="36" spans="1:17" ht="18">
      <c r="A36" s="317" t="s">
        <v>180</v>
      </c>
      <c r="B36" s="292"/>
      <c r="C36" s="292"/>
      <c r="D36" s="292"/>
      <c r="E36" s="292"/>
      <c r="F36" s="292"/>
      <c r="G36" s="292"/>
      <c r="H36" s="292"/>
      <c r="I36" s="292"/>
      <c r="J36" s="292"/>
      <c r="K36" s="292"/>
      <c r="L36" s="304"/>
      <c r="M36" s="292"/>
      <c r="N36" s="292">
        <f t="shared" si="3"/>
        <v>0</v>
      </c>
      <c r="O36" s="9"/>
      <c r="P36" s="9"/>
      <c r="Q36" s="317" t="s">
        <v>180</v>
      </c>
    </row>
    <row r="37" spans="1:17" ht="18">
      <c r="A37" s="317" t="s">
        <v>24</v>
      </c>
      <c r="B37" s="292"/>
      <c r="C37" s="292"/>
      <c r="D37" s="292"/>
      <c r="E37" s="292"/>
      <c r="F37" s="292"/>
      <c r="G37" s="292"/>
      <c r="H37" s="292"/>
      <c r="I37" s="292"/>
      <c r="J37" s="292"/>
      <c r="K37" s="292"/>
      <c r="L37" s="304"/>
      <c r="M37" s="292"/>
      <c r="N37" s="292">
        <f t="shared" si="3"/>
        <v>0</v>
      </c>
      <c r="O37" s="9"/>
      <c r="P37" s="9"/>
      <c r="Q37" s="317" t="s">
        <v>24</v>
      </c>
    </row>
    <row r="38" spans="1:17" ht="18">
      <c r="A38" s="317" t="s">
        <v>122</v>
      </c>
      <c r="B38" s="292"/>
      <c r="C38" s="292"/>
      <c r="D38" s="292"/>
      <c r="E38" s="292"/>
      <c r="F38" s="292"/>
      <c r="G38" s="292"/>
      <c r="H38" s="292"/>
      <c r="I38" s="292"/>
      <c r="J38" s="292"/>
      <c r="K38" s="292"/>
      <c r="L38" s="304"/>
      <c r="M38" s="292"/>
      <c r="N38" s="292">
        <f t="shared" si="3"/>
        <v>0</v>
      </c>
      <c r="O38" s="9"/>
      <c r="P38" s="9"/>
      <c r="Q38" s="317" t="s">
        <v>122</v>
      </c>
    </row>
    <row r="39" spans="1:17" ht="18">
      <c r="A39" s="317" t="s">
        <v>181</v>
      </c>
      <c r="B39" s="292"/>
      <c r="C39" s="292"/>
      <c r="D39" s="292"/>
      <c r="E39" s="292"/>
      <c r="F39" s="292"/>
      <c r="G39" s="292"/>
      <c r="H39" s="292"/>
      <c r="I39" s="292"/>
      <c r="J39" s="292"/>
      <c r="K39" s="292"/>
      <c r="L39" s="304"/>
      <c r="M39" s="292"/>
      <c r="N39" s="292">
        <f t="shared" si="3"/>
        <v>0</v>
      </c>
      <c r="O39" s="9"/>
      <c r="P39" s="9"/>
      <c r="Q39" s="317" t="s">
        <v>181</v>
      </c>
    </row>
    <row r="40" spans="1:17" ht="18">
      <c r="A40" s="317" t="s">
        <v>25</v>
      </c>
      <c r="B40" s="318"/>
      <c r="C40" s="318"/>
      <c r="D40" s="318"/>
      <c r="E40" s="318"/>
      <c r="F40" s="318"/>
      <c r="G40" s="292"/>
      <c r="H40" s="292"/>
      <c r="I40" s="292"/>
      <c r="J40" s="292"/>
      <c r="K40" s="292"/>
      <c r="L40" s="292"/>
      <c r="M40" s="292"/>
      <c r="N40" s="292">
        <f t="shared" si="3"/>
        <v>0</v>
      </c>
      <c r="O40" s="9"/>
      <c r="P40" s="9"/>
      <c r="Q40" s="317" t="s">
        <v>25</v>
      </c>
    </row>
    <row r="41" spans="1:17" ht="18">
      <c r="A41" s="317" t="s">
        <v>26</v>
      </c>
      <c r="B41" s="292"/>
      <c r="C41" s="292"/>
      <c r="D41" s="292"/>
      <c r="E41" s="292"/>
      <c r="F41" s="292"/>
      <c r="G41" s="292"/>
      <c r="H41" s="292"/>
      <c r="I41" s="292"/>
      <c r="J41" s="292"/>
      <c r="K41" s="292"/>
      <c r="L41" s="292"/>
      <c r="M41" s="292"/>
      <c r="N41" s="292">
        <f t="shared" si="3"/>
        <v>0</v>
      </c>
      <c r="O41" s="9"/>
      <c r="P41" s="9"/>
      <c r="Q41" s="317" t="s">
        <v>26</v>
      </c>
    </row>
    <row r="42" spans="1:17" ht="18">
      <c r="A42" s="317" t="s">
        <v>124</v>
      </c>
      <c r="B42" s="292"/>
      <c r="C42" s="292"/>
      <c r="D42" s="292"/>
      <c r="E42" s="292"/>
      <c r="F42" s="292"/>
      <c r="G42" s="292"/>
      <c r="H42" s="292"/>
      <c r="I42" s="292"/>
      <c r="J42" s="292"/>
      <c r="K42" s="292"/>
      <c r="L42" s="292"/>
      <c r="M42" s="292"/>
      <c r="N42" s="292">
        <f t="shared" si="3"/>
        <v>0</v>
      </c>
      <c r="O42" s="293"/>
      <c r="P42" s="293"/>
      <c r="Q42" s="317" t="s">
        <v>124</v>
      </c>
    </row>
    <row r="43" spans="1:17" ht="18">
      <c r="A43" s="317" t="s">
        <v>27</v>
      </c>
      <c r="B43" s="319"/>
      <c r="C43" s="319"/>
      <c r="D43" s="319"/>
      <c r="E43" s="292"/>
      <c r="F43" s="330"/>
      <c r="G43" s="292"/>
      <c r="H43" s="292"/>
      <c r="I43" s="292"/>
      <c r="J43" s="292"/>
      <c r="K43" s="292"/>
      <c r="L43" s="292"/>
      <c r="M43" s="292"/>
      <c r="N43" s="292">
        <f t="shared" si="3"/>
        <v>0</v>
      </c>
      <c r="O43" s="9"/>
      <c r="P43" s="9"/>
      <c r="Q43" s="317" t="s">
        <v>27</v>
      </c>
    </row>
    <row r="44" spans="1:17" ht="18">
      <c r="A44" s="317" t="s">
        <v>28</v>
      </c>
      <c r="B44" s="292"/>
      <c r="C44" s="292"/>
      <c r="D44" s="292"/>
      <c r="E44" s="292"/>
      <c r="F44" s="292"/>
      <c r="G44" s="292"/>
      <c r="H44" s="292"/>
      <c r="I44" s="292"/>
      <c r="J44" s="292"/>
      <c r="K44" s="292"/>
      <c r="L44" s="292"/>
      <c r="M44" s="292"/>
      <c r="N44" s="292">
        <f t="shared" si="3"/>
        <v>0</v>
      </c>
      <c r="O44" s="9"/>
      <c r="P44" s="9"/>
      <c r="Q44" s="317" t="s">
        <v>28</v>
      </c>
    </row>
    <row r="45" spans="1:17" ht="18">
      <c r="A45" s="317" t="s">
        <v>29</v>
      </c>
      <c r="B45" s="292"/>
      <c r="C45" s="292"/>
      <c r="D45" s="292"/>
      <c r="E45" s="292"/>
      <c r="F45" s="292"/>
      <c r="G45" s="292"/>
      <c r="H45" s="292"/>
      <c r="I45" s="292"/>
      <c r="J45" s="292"/>
      <c r="K45" s="292"/>
      <c r="L45" s="292"/>
      <c r="M45" s="292"/>
      <c r="N45" s="292">
        <f t="shared" si="3"/>
        <v>0</v>
      </c>
      <c r="O45" s="9"/>
      <c r="P45" s="9"/>
      <c r="Q45" s="317" t="s">
        <v>29</v>
      </c>
    </row>
    <row r="46" spans="1:17" ht="18">
      <c r="A46" s="317" t="s">
        <v>30</v>
      </c>
      <c r="B46" s="292"/>
      <c r="C46" s="292"/>
      <c r="D46" s="292"/>
      <c r="E46" s="292"/>
      <c r="F46" s="292"/>
      <c r="G46" s="292"/>
      <c r="H46" s="292"/>
      <c r="I46" s="292"/>
      <c r="J46" s="292"/>
      <c r="K46" s="292"/>
      <c r="L46" s="292"/>
      <c r="M46" s="292"/>
      <c r="N46" s="292">
        <f t="shared" si="3"/>
        <v>0</v>
      </c>
      <c r="O46" s="9"/>
      <c r="P46" s="9"/>
      <c r="Q46" s="317" t="s">
        <v>30</v>
      </c>
    </row>
    <row r="47" spans="1:17" ht="18">
      <c r="A47" s="317" t="s">
        <v>182</v>
      </c>
      <c r="B47" s="292"/>
      <c r="C47" s="292"/>
      <c r="D47" s="292"/>
      <c r="E47" s="292"/>
      <c r="F47" s="292"/>
      <c r="G47" s="292"/>
      <c r="H47" s="292"/>
      <c r="I47" s="292"/>
      <c r="J47" s="292"/>
      <c r="K47" s="292"/>
      <c r="L47" s="292"/>
      <c r="M47" s="292"/>
      <c r="N47" s="292">
        <f t="shared" si="3"/>
        <v>0</v>
      </c>
      <c r="O47" s="9"/>
      <c r="P47" s="9"/>
      <c r="Q47" s="317" t="s">
        <v>182</v>
      </c>
    </row>
    <row r="48" spans="1:17" ht="18">
      <c r="A48" s="317" t="s">
        <v>126</v>
      </c>
      <c r="B48" s="292"/>
      <c r="C48" s="292"/>
      <c r="D48" s="292"/>
      <c r="E48" s="292"/>
      <c r="F48" s="292"/>
      <c r="G48" s="292"/>
      <c r="H48" s="292"/>
      <c r="I48" s="292"/>
      <c r="J48" s="292"/>
      <c r="K48" s="292"/>
      <c r="L48" s="292"/>
      <c r="M48" s="292"/>
      <c r="N48" s="292">
        <f t="shared" si="3"/>
        <v>0</v>
      </c>
      <c r="O48" s="9"/>
      <c r="P48" s="9"/>
      <c r="Q48" s="317" t="s">
        <v>126</v>
      </c>
    </row>
    <row r="49" spans="1:17" ht="18">
      <c r="A49" s="317" t="s">
        <v>127</v>
      </c>
      <c r="B49" s="292"/>
      <c r="C49" s="292"/>
      <c r="D49" s="292"/>
      <c r="E49" s="292"/>
      <c r="F49" s="292"/>
      <c r="G49" s="292"/>
      <c r="H49" s="292"/>
      <c r="I49" s="292"/>
      <c r="J49" s="292"/>
      <c r="K49" s="292"/>
      <c r="L49" s="292"/>
      <c r="M49" s="292"/>
      <c r="N49" s="292">
        <f t="shared" si="3"/>
        <v>0</v>
      </c>
      <c r="O49" s="9"/>
      <c r="P49" s="9"/>
      <c r="Q49" s="317" t="s">
        <v>127</v>
      </c>
    </row>
    <row r="50" spans="1:17" ht="18">
      <c r="A50" s="317" t="s">
        <v>113</v>
      </c>
      <c r="B50" s="292"/>
      <c r="C50" s="292"/>
      <c r="D50" s="292"/>
      <c r="E50" s="292"/>
      <c r="F50" s="292"/>
      <c r="G50" s="292"/>
      <c r="H50" s="292"/>
      <c r="I50" s="292"/>
      <c r="J50" s="292"/>
      <c r="K50" s="292"/>
      <c r="L50" s="292"/>
      <c r="M50" s="292"/>
      <c r="N50" s="292">
        <f t="shared" si="3"/>
        <v>0</v>
      </c>
      <c r="O50" s="9"/>
      <c r="P50" s="9"/>
      <c r="Q50" s="317" t="s">
        <v>113</v>
      </c>
    </row>
    <row r="51" spans="1:17" ht="18">
      <c r="A51" s="317" t="s">
        <v>129</v>
      </c>
      <c r="B51" s="292"/>
      <c r="C51" s="292"/>
      <c r="D51" s="292"/>
      <c r="E51" s="292"/>
      <c r="F51" s="292"/>
      <c r="G51" s="292"/>
      <c r="H51" s="292"/>
      <c r="I51" s="292"/>
      <c r="J51" s="292"/>
      <c r="K51" s="292"/>
      <c r="L51" s="292"/>
      <c r="M51" s="292"/>
      <c r="N51" s="292">
        <f t="shared" si="3"/>
        <v>0</v>
      </c>
      <c r="O51" s="9"/>
      <c r="P51" s="9"/>
      <c r="Q51" s="317" t="s">
        <v>129</v>
      </c>
    </row>
    <row r="52" spans="1:17" ht="18">
      <c r="A52" s="317" t="s">
        <v>110</v>
      </c>
      <c r="B52" s="292"/>
      <c r="C52" s="292"/>
      <c r="D52" s="292"/>
      <c r="E52" s="292"/>
      <c r="F52" s="292"/>
      <c r="G52" s="292"/>
      <c r="H52" s="292"/>
      <c r="I52" s="292"/>
      <c r="J52" s="292"/>
      <c r="K52" s="292"/>
      <c r="L52" s="292"/>
      <c r="M52" s="292"/>
      <c r="N52" s="292">
        <f t="shared" si="3"/>
        <v>0</v>
      </c>
      <c r="O52" s="9"/>
      <c r="P52" s="9"/>
      <c r="Q52" s="317" t="s">
        <v>110</v>
      </c>
    </row>
    <row r="53" spans="1:17" ht="18">
      <c r="A53" s="317" t="s">
        <v>10</v>
      </c>
      <c r="B53" s="292"/>
      <c r="C53" s="292"/>
      <c r="D53" s="292"/>
      <c r="E53" s="292"/>
      <c r="F53" s="292"/>
      <c r="G53" s="292"/>
      <c r="H53" s="292"/>
      <c r="I53" s="292"/>
      <c r="J53" s="292"/>
      <c r="K53" s="292"/>
      <c r="L53" s="292"/>
      <c r="M53" s="292"/>
      <c r="N53" s="292">
        <f t="shared" si="3"/>
        <v>0</v>
      </c>
      <c r="O53" s="9"/>
      <c r="P53" s="9"/>
      <c r="Q53" s="317" t="s">
        <v>10</v>
      </c>
    </row>
    <row r="54" spans="1:17" ht="18">
      <c r="A54" s="317" t="s">
        <v>111</v>
      </c>
      <c r="B54" s="292"/>
      <c r="C54" s="292"/>
      <c r="D54" s="292"/>
      <c r="E54" s="292"/>
      <c r="F54" s="292"/>
      <c r="G54" s="292"/>
      <c r="H54" s="292"/>
      <c r="I54" s="292"/>
      <c r="J54" s="292"/>
      <c r="K54" s="292"/>
      <c r="L54" s="292"/>
      <c r="M54" s="292"/>
      <c r="N54" s="292">
        <f t="shared" si="3"/>
        <v>0</v>
      </c>
      <c r="O54" s="9"/>
      <c r="P54" s="9"/>
      <c r="Q54" s="317" t="s">
        <v>111</v>
      </c>
    </row>
    <row r="55" spans="1:17" ht="18">
      <c r="A55" s="317" t="s">
        <v>183</v>
      </c>
      <c r="B55" s="292"/>
      <c r="C55" s="292"/>
      <c r="D55" s="292"/>
      <c r="E55" s="292"/>
      <c r="F55" s="292"/>
      <c r="G55" s="292"/>
      <c r="H55" s="292"/>
      <c r="I55" s="292"/>
      <c r="J55" s="292"/>
      <c r="K55" s="292"/>
      <c r="L55" s="292"/>
      <c r="M55" s="292"/>
      <c r="N55" s="292">
        <f t="shared" si="3"/>
        <v>0</v>
      </c>
      <c r="O55" s="9"/>
      <c r="P55" s="9"/>
      <c r="Q55" s="317" t="s">
        <v>183</v>
      </c>
    </row>
    <row r="56" spans="1:17" ht="18">
      <c r="A56" s="317" t="s">
        <v>41</v>
      </c>
      <c r="B56" s="292"/>
      <c r="C56" s="292"/>
      <c r="D56" s="292"/>
      <c r="E56" s="292"/>
      <c r="F56" s="292"/>
      <c r="G56" s="292"/>
      <c r="H56" s="292"/>
      <c r="I56" s="292"/>
      <c r="J56" s="292"/>
      <c r="K56" s="292"/>
      <c r="L56" s="292"/>
      <c r="M56" s="292"/>
      <c r="N56" s="292">
        <f t="shared" si="3"/>
        <v>0</v>
      </c>
      <c r="O56" s="9"/>
      <c r="P56" s="9"/>
      <c r="Q56" s="317" t="s">
        <v>41</v>
      </c>
    </row>
    <row r="57" spans="1:17" ht="18">
      <c r="A57" s="317" t="s">
        <v>184</v>
      </c>
      <c r="B57" s="292"/>
      <c r="C57" s="292"/>
      <c r="D57" s="292"/>
      <c r="E57" s="292"/>
      <c r="F57" s="292"/>
      <c r="G57" s="292"/>
      <c r="H57" s="292"/>
      <c r="I57" s="292"/>
      <c r="J57" s="292"/>
      <c r="K57" s="292"/>
      <c r="L57" s="292"/>
      <c r="M57" s="292"/>
      <c r="N57" s="292">
        <f t="shared" si="3"/>
        <v>0</v>
      </c>
      <c r="O57" s="9"/>
      <c r="P57" s="9"/>
      <c r="Q57" s="317" t="s">
        <v>184</v>
      </c>
    </row>
    <row r="58" spans="1:17" ht="18">
      <c r="A58" s="317" t="s">
        <v>199</v>
      </c>
      <c r="B58" s="292"/>
      <c r="C58" s="292"/>
      <c r="D58" s="292"/>
      <c r="E58" s="292"/>
      <c r="F58" s="292"/>
      <c r="G58" s="292"/>
      <c r="H58" s="292"/>
      <c r="I58" s="292"/>
      <c r="J58" s="292"/>
      <c r="K58" s="292"/>
      <c r="L58" s="292"/>
      <c r="M58" s="292"/>
      <c r="N58" s="292">
        <f t="shared" si="3"/>
        <v>0</v>
      </c>
      <c r="O58" s="9"/>
      <c r="P58" s="9"/>
      <c r="Q58" s="317" t="s">
        <v>199</v>
      </c>
    </row>
    <row r="59" spans="1:17" ht="18">
      <c r="A59" s="317" t="s">
        <v>185</v>
      </c>
      <c r="B59" s="292"/>
      <c r="C59" s="292"/>
      <c r="D59" s="292"/>
      <c r="E59" s="292"/>
      <c r="F59" s="292"/>
      <c r="G59" s="292"/>
      <c r="H59" s="292"/>
      <c r="I59" s="292"/>
      <c r="J59" s="292"/>
      <c r="K59" s="292"/>
      <c r="L59" s="292"/>
      <c r="M59" s="292"/>
      <c r="N59" s="292">
        <f t="shared" si="3"/>
        <v>0</v>
      </c>
      <c r="O59" s="9"/>
      <c r="P59" s="9"/>
      <c r="Q59" s="317" t="s">
        <v>185</v>
      </c>
    </row>
    <row r="60" spans="1:17" ht="18">
      <c r="A60" s="317" t="s">
        <v>186</v>
      </c>
      <c r="B60" s="292"/>
      <c r="C60" s="292"/>
      <c r="D60" s="292"/>
      <c r="E60" s="292"/>
      <c r="F60" s="292"/>
      <c r="G60" s="292"/>
      <c r="H60" s="292"/>
      <c r="I60" s="292"/>
      <c r="J60" s="292"/>
      <c r="K60" s="292"/>
      <c r="L60" s="292"/>
      <c r="M60" s="292"/>
      <c r="N60" s="292">
        <f t="shared" si="3"/>
        <v>0</v>
      </c>
      <c r="O60" s="9"/>
      <c r="P60" s="9"/>
      <c r="Q60" s="317" t="s">
        <v>186</v>
      </c>
    </row>
    <row r="61" spans="1:17" ht="18">
      <c r="A61" s="317" t="s">
        <v>130</v>
      </c>
      <c r="B61" s="292"/>
      <c r="C61" s="292"/>
      <c r="D61" s="292"/>
      <c r="E61" s="292"/>
      <c r="F61" s="292"/>
      <c r="G61" s="292"/>
      <c r="H61" s="292"/>
      <c r="I61" s="292"/>
      <c r="J61" s="292"/>
      <c r="K61" s="292"/>
      <c r="L61" s="292"/>
      <c r="M61" s="292"/>
      <c r="N61" s="292">
        <f t="shared" si="3"/>
        <v>0</v>
      </c>
      <c r="O61" s="9"/>
      <c r="P61" s="9"/>
      <c r="Q61" s="317" t="s">
        <v>130</v>
      </c>
    </row>
    <row r="62" spans="1:17" ht="18">
      <c r="A62" s="317" t="s">
        <v>187</v>
      </c>
      <c r="B62" s="292"/>
      <c r="C62" s="292"/>
      <c r="D62" s="292"/>
      <c r="E62" s="292"/>
      <c r="F62" s="292"/>
      <c r="G62" s="292"/>
      <c r="H62" s="292"/>
      <c r="I62" s="292"/>
      <c r="J62" s="292"/>
      <c r="K62" s="292"/>
      <c r="L62" s="292"/>
      <c r="M62" s="292"/>
      <c r="N62" s="292">
        <f t="shared" si="3"/>
        <v>0</v>
      </c>
      <c r="O62" s="9"/>
      <c r="P62" s="9"/>
      <c r="Q62" s="317" t="s">
        <v>187</v>
      </c>
    </row>
    <row r="63" spans="1:17" ht="18">
      <c r="A63" s="317" t="s">
        <v>188</v>
      </c>
      <c r="B63" s="292"/>
      <c r="C63" s="292"/>
      <c r="D63" s="292"/>
      <c r="E63" s="292"/>
      <c r="F63" s="292"/>
      <c r="G63" s="292"/>
      <c r="H63" s="292"/>
      <c r="I63" s="292"/>
      <c r="J63" s="292"/>
      <c r="K63" s="292"/>
      <c r="L63" s="292"/>
      <c r="M63" s="292"/>
      <c r="N63" s="292">
        <f t="shared" si="3"/>
        <v>0</v>
      </c>
      <c r="O63" s="9"/>
      <c r="P63" s="9"/>
      <c r="Q63" s="317" t="s">
        <v>188</v>
      </c>
    </row>
    <row r="64" spans="1:17" ht="18">
      <c r="A64" s="317" t="s">
        <v>189</v>
      </c>
      <c r="B64" s="292"/>
      <c r="C64" s="292"/>
      <c r="D64" s="292"/>
      <c r="E64" s="292"/>
      <c r="F64" s="292"/>
      <c r="G64" s="292"/>
      <c r="H64" s="292"/>
      <c r="I64" s="292"/>
      <c r="J64" s="292"/>
      <c r="K64" s="292"/>
      <c r="L64" s="292"/>
      <c r="M64" s="292"/>
      <c r="N64" s="292">
        <f t="shared" si="3"/>
        <v>0</v>
      </c>
      <c r="O64" s="9"/>
      <c r="P64" s="9"/>
      <c r="Q64" s="317" t="s">
        <v>189</v>
      </c>
    </row>
    <row r="65" spans="1:17" ht="18">
      <c r="A65" s="317" t="s">
        <v>190</v>
      </c>
      <c r="B65" s="292"/>
      <c r="C65" s="292"/>
      <c r="D65" s="292"/>
      <c r="E65" s="292"/>
      <c r="F65" s="292"/>
      <c r="G65" s="292"/>
      <c r="H65" s="292"/>
      <c r="I65" s="292"/>
      <c r="J65" s="292"/>
      <c r="K65" s="292"/>
      <c r="L65" s="292"/>
      <c r="M65" s="292"/>
      <c r="N65" s="292">
        <f t="shared" si="3"/>
        <v>0</v>
      </c>
      <c r="O65" s="9"/>
      <c r="P65" s="9"/>
      <c r="Q65" s="317" t="s">
        <v>190</v>
      </c>
    </row>
    <row r="66" spans="1:17" ht="18">
      <c r="A66" s="331" t="s">
        <v>37</v>
      </c>
      <c r="B66" s="292"/>
      <c r="C66" s="292"/>
      <c r="D66" s="292"/>
      <c r="E66" s="292"/>
      <c r="F66" s="292"/>
      <c r="G66" s="292"/>
      <c r="H66" s="292"/>
      <c r="I66" s="292"/>
      <c r="J66" s="292"/>
      <c r="K66" s="292"/>
      <c r="L66" s="292"/>
      <c r="M66" s="292"/>
      <c r="N66" s="292">
        <f t="shared" si="3"/>
        <v>0</v>
      </c>
      <c r="O66" s="9"/>
      <c r="P66" s="9"/>
      <c r="Q66" s="331" t="s">
        <v>163</v>
      </c>
    </row>
    <row r="67" spans="1:17" ht="18">
      <c r="A67" s="332" t="s">
        <v>200</v>
      </c>
      <c r="B67" s="292"/>
      <c r="C67" s="292"/>
      <c r="D67" s="292"/>
      <c r="E67" s="292"/>
      <c r="F67" s="292"/>
      <c r="G67" s="292"/>
      <c r="H67" s="292"/>
      <c r="I67" s="292"/>
      <c r="J67" s="292"/>
      <c r="K67" s="292"/>
      <c r="L67" s="292"/>
      <c r="M67" s="292"/>
      <c r="N67" s="292">
        <f t="shared" si="3"/>
        <v>0</v>
      </c>
      <c r="O67" s="9"/>
      <c r="P67" s="9"/>
      <c r="Q67" s="332" t="s">
        <v>200</v>
      </c>
    </row>
    <row r="68" spans="1:17" ht="18">
      <c r="A68" s="317" t="s">
        <v>191</v>
      </c>
      <c r="B68" s="292"/>
      <c r="C68" s="292"/>
      <c r="D68" s="292"/>
      <c r="E68" s="292"/>
      <c r="F68" s="292"/>
      <c r="G68" s="292"/>
      <c r="H68" s="292"/>
      <c r="I68" s="292"/>
      <c r="J68" s="292"/>
      <c r="K68" s="292"/>
      <c r="L68" s="292"/>
      <c r="M68" s="292"/>
      <c r="N68" s="292">
        <f t="shared" si="3"/>
        <v>0</v>
      </c>
      <c r="O68" s="9"/>
      <c r="P68" s="9"/>
      <c r="Q68" s="317" t="s">
        <v>191</v>
      </c>
    </row>
    <row r="69" spans="1:17" ht="18">
      <c r="A69" s="306" t="s">
        <v>201</v>
      </c>
      <c r="B69" s="292"/>
      <c r="C69" s="292"/>
      <c r="D69" s="292"/>
      <c r="E69" s="292"/>
      <c r="F69" s="292"/>
      <c r="G69" s="292"/>
      <c r="H69" s="292"/>
      <c r="I69" s="292"/>
      <c r="J69" s="292"/>
      <c r="K69" s="292"/>
      <c r="L69" s="292"/>
      <c r="M69" s="292"/>
      <c r="N69" s="292">
        <f t="shared" si="3"/>
        <v>0</v>
      </c>
      <c r="O69" s="9"/>
      <c r="P69" s="9"/>
      <c r="Q69" s="306" t="s">
        <v>201</v>
      </c>
    </row>
    <row r="70" spans="1:17" ht="18">
      <c r="A70" s="320" t="s">
        <v>192</v>
      </c>
      <c r="B70" s="287">
        <f t="shared" ref="B70:J70" si="4">SUM(B30:B68)</f>
        <v>0</v>
      </c>
      <c r="C70" s="287">
        <f t="shared" si="4"/>
        <v>0</v>
      </c>
      <c r="D70" s="287">
        <f t="shared" si="4"/>
        <v>0</v>
      </c>
      <c r="E70" s="287">
        <f t="shared" si="4"/>
        <v>0</v>
      </c>
      <c r="F70" s="287">
        <f t="shared" si="4"/>
        <v>0</v>
      </c>
      <c r="G70" s="287">
        <f t="shared" si="4"/>
        <v>0</v>
      </c>
      <c r="H70" s="287">
        <f t="shared" si="4"/>
        <v>0</v>
      </c>
      <c r="I70" s="287">
        <f t="shared" si="4"/>
        <v>0</v>
      </c>
      <c r="J70" s="287">
        <f t="shared" si="4"/>
        <v>0</v>
      </c>
      <c r="K70" s="287">
        <f>SUM(K30:K69)</f>
        <v>0</v>
      </c>
      <c r="L70" s="292">
        <f>SUM(L30:L68)</f>
        <v>0</v>
      </c>
      <c r="M70" s="292">
        <f>SUM(M30:M69)</f>
        <v>0</v>
      </c>
      <c r="N70" s="292">
        <f>SUM(N30:N69)</f>
        <v>0</v>
      </c>
      <c r="O70" s="9"/>
      <c r="P70" s="9"/>
      <c r="Q70" s="320" t="s">
        <v>192</v>
      </c>
    </row>
    <row r="71" spans="1:17" ht="18">
      <c r="A71" s="321" t="s">
        <v>193</v>
      </c>
      <c r="B71" s="292"/>
      <c r="C71" s="292"/>
      <c r="D71" s="292"/>
      <c r="E71" s="292"/>
      <c r="F71" s="292"/>
      <c r="G71" s="292"/>
      <c r="H71" s="292"/>
      <c r="I71" s="292"/>
      <c r="J71" s="292"/>
      <c r="K71" s="292"/>
      <c r="L71" s="292"/>
      <c r="M71" s="292"/>
      <c r="N71" s="292"/>
      <c r="O71" s="9"/>
      <c r="P71" s="9"/>
      <c r="Q71" s="321" t="s">
        <v>193</v>
      </c>
    </row>
    <row r="72" spans="1:17" ht="18">
      <c r="A72" s="322" t="s">
        <v>42</v>
      </c>
      <c r="B72" s="292"/>
      <c r="C72" s="292"/>
      <c r="D72" s="292"/>
      <c r="E72" s="292"/>
      <c r="F72" s="292"/>
      <c r="G72" s="292"/>
      <c r="H72" s="292"/>
      <c r="I72" s="292"/>
      <c r="J72" s="292"/>
      <c r="K72" s="292"/>
      <c r="L72" s="292"/>
      <c r="M72" s="292"/>
      <c r="N72" s="292">
        <f>B72+C72+D72+E72+F72+G72+H72+I72+J72+K72+L72+M72</f>
        <v>0</v>
      </c>
      <c r="O72" s="9"/>
      <c r="P72" s="9"/>
      <c r="Q72" s="322" t="s">
        <v>42</v>
      </c>
    </row>
    <row r="73" spans="1:17" ht="18">
      <c r="A73" s="317" t="s">
        <v>194</v>
      </c>
      <c r="B73" s="292"/>
      <c r="C73" s="292"/>
      <c r="D73" s="292"/>
      <c r="E73" s="292"/>
      <c r="F73" s="292"/>
      <c r="G73" s="292"/>
      <c r="H73" s="292"/>
      <c r="I73" s="292"/>
      <c r="J73" s="292"/>
      <c r="K73" s="292"/>
      <c r="L73" s="292"/>
      <c r="M73" s="292"/>
      <c r="N73" s="292">
        <f>B73+C73+D73+E73+F73+G73+H73+I73+J73+K73+L73+M73</f>
        <v>0</v>
      </c>
      <c r="O73" s="9"/>
      <c r="P73" s="9"/>
      <c r="Q73" s="317" t="s">
        <v>194</v>
      </c>
    </row>
    <row r="74" spans="1:17" ht="18">
      <c r="A74" s="323" t="s">
        <v>44</v>
      </c>
      <c r="B74" s="292"/>
      <c r="C74" s="292"/>
      <c r="D74" s="292"/>
      <c r="E74" s="292"/>
      <c r="F74" s="292"/>
      <c r="G74" s="292"/>
      <c r="H74" s="292"/>
      <c r="I74" s="292"/>
      <c r="J74" s="292"/>
      <c r="K74" s="292"/>
      <c r="L74" s="292"/>
      <c r="M74" s="292"/>
      <c r="N74" s="292">
        <f>B74+C74+D74+E74+F74+G74+H74+I74+J74+K74+L74+M74</f>
        <v>0</v>
      </c>
      <c r="O74" s="9"/>
      <c r="P74" s="9"/>
      <c r="Q74" s="323" t="s">
        <v>44</v>
      </c>
    </row>
    <row r="75" spans="1:17" ht="18">
      <c r="A75" s="324" t="s">
        <v>41</v>
      </c>
      <c r="B75" s="292"/>
      <c r="C75" s="292"/>
      <c r="D75" s="292"/>
      <c r="E75" s="292"/>
      <c r="F75" s="292"/>
      <c r="G75" s="292"/>
      <c r="H75" s="292"/>
      <c r="I75" s="292"/>
      <c r="J75" s="292"/>
      <c r="K75" s="292"/>
      <c r="L75" s="292"/>
      <c r="M75" s="292"/>
      <c r="N75" s="292">
        <f>B75+C75+D75+E75+F75+G75+H75+I75+J75+K75+L75+M75</f>
        <v>0</v>
      </c>
      <c r="O75" s="9"/>
      <c r="P75" s="9"/>
      <c r="Q75" s="324" t="s">
        <v>41</v>
      </c>
    </row>
    <row r="76" spans="1:17" ht="18">
      <c r="A76" s="317" t="s">
        <v>195</v>
      </c>
      <c r="B76" s="292">
        <f t="shared" ref="B76:H76" si="5">SUM(B72:B75)</f>
        <v>0</v>
      </c>
      <c r="C76" s="292">
        <f t="shared" si="5"/>
        <v>0</v>
      </c>
      <c r="D76" s="292">
        <f t="shared" si="5"/>
        <v>0</v>
      </c>
      <c r="E76" s="292">
        <f t="shared" si="5"/>
        <v>0</v>
      </c>
      <c r="F76" s="292">
        <f t="shared" si="5"/>
        <v>0</v>
      </c>
      <c r="G76" s="292">
        <f t="shared" si="5"/>
        <v>0</v>
      </c>
      <c r="H76" s="292">
        <f t="shared" si="5"/>
        <v>0</v>
      </c>
      <c r="I76" s="292">
        <f t="shared" ref="I76:N76" si="6">SUM(I72:I75)</f>
        <v>0</v>
      </c>
      <c r="J76" s="292">
        <f t="shared" si="6"/>
        <v>0</v>
      </c>
      <c r="K76" s="292">
        <f t="shared" si="6"/>
        <v>0</v>
      </c>
      <c r="L76" s="292">
        <f t="shared" si="6"/>
        <v>0</v>
      </c>
      <c r="M76" s="292">
        <f t="shared" si="6"/>
        <v>0</v>
      </c>
      <c r="N76" s="292">
        <f t="shared" si="6"/>
        <v>0</v>
      </c>
      <c r="O76" s="9"/>
      <c r="P76" s="9"/>
      <c r="Q76" s="317" t="s">
        <v>195</v>
      </c>
    </row>
    <row r="77" spans="1:17" ht="18">
      <c r="A77" s="324" t="s">
        <v>196</v>
      </c>
      <c r="B77" s="292">
        <f t="shared" ref="B77:N77" si="7">B70+B76</f>
        <v>0</v>
      </c>
      <c r="C77" s="292">
        <f t="shared" si="7"/>
        <v>0</v>
      </c>
      <c r="D77" s="292">
        <f t="shared" si="7"/>
        <v>0</v>
      </c>
      <c r="E77" s="292">
        <f t="shared" si="7"/>
        <v>0</v>
      </c>
      <c r="F77" s="292">
        <f t="shared" si="7"/>
        <v>0</v>
      </c>
      <c r="G77" s="292">
        <f t="shared" si="7"/>
        <v>0</v>
      </c>
      <c r="H77" s="292">
        <f t="shared" si="7"/>
        <v>0</v>
      </c>
      <c r="I77" s="292">
        <f t="shared" si="7"/>
        <v>0</v>
      </c>
      <c r="J77" s="292">
        <f t="shared" si="7"/>
        <v>0</v>
      </c>
      <c r="K77" s="292">
        <f t="shared" si="7"/>
        <v>0</v>
      </c>
      <c r="L77" s="292">
        <f t="shared" si="7"/>
        <v>0</v>
      </c>
      <c r="M77" s="292">
        <f t="shared" si="7"/>
        <v>0</v>
      </c>
      <c r="N77" s="292">
        <f t="shared" si="7"/>
        <v>0</v>
      </c>
      <c r="O77" s="9"/>
      <c r="P77" s="9"/>
      <c r="Q77" s="324" t="s">
        <v>196</v>
      </c>
    </row>
    <row r="78" spans="1:17" ht="18">
      <c r="A78" s="325"/>
      <c r="B78" s="326"/>
      <c r="C78" s="326"/>
      <c r="D78" s="326"/>
      <c r="E78" s="326"/>
      <c r="F78" s="326"/>
      <c r="G78" s="326"/>
      <c r="H78" s="326"/>
      <c r="I78" s="326"/>
      <c r="J78" s="326"/>
      <c r="K78" s="326"/>
      <c r="L78" s="326"/>
      <c r="M78" s="326"/>
      <c r="N78" s="326"/>
      <c r="O78" s="326"/>
      <c r="P78" s="326"/>
      <c r="Q78" s="326"/>
    </row>
    <row r="79" spans="1:17" ht="18">
      <c r="A79" s="286" t="s">
        <v>197</v>
      </c>
      <c r="B79" s="286">
        <f t="shared" ref="B79:P79" si="8">B26-B70</f>
        <v>127536.04000000001</v>
      </c>
      <c r="C79" s="286">
        <f t="shared" si="8"/>
        <v>0</v>
      </c>
      <c r="D79" s="286">
        <f t="shared" si="8"/>
        <v>0</v>
      </c>
      <c r="E79" s="286">
        <f t="shared" si="8"/>
        <v>0</v>
      </c>
      <c r="F79" s="286">
        <f t="shared" si="8"/>
        <v>0</v>
      </c>
      <c r="G79" s="286">
        <f t="shared" si="8"/>
        <v>0</v>
      </c>
      <c r="H79" s="286">
        <f t="shared" si="8"/>
        <v>0</v>
      </c>
      <c r="I79" s="286">
        <f t="shared" si="8"/>
        <v>0</v>
      </c>
      <c r="J79" s="286">
        <f t="shared" si="8"/>
        <v>0</v>
      </c>
      <c r="K79" s="286">
        <f t="shared" si="8"/>
        <v>0</v>
      </c>
      <c r="L79" s="286">
        <f t="shared" si="8"/>
        <v>0</v>
      </c>
      <c r="M79" s="286">
        <f t="shared" si="8"/>
        <v>0</v>
      </c>
      <c r="N79" s="286">
        <f t="shared" si="8"/>
        <v>127536.04000000001</v>
      </c>
      <c r="O79" s="286">
        <f t="shared" si="8"/>
        <v>0</v>
      </c>
      <c r="P79" s="288">
        <f t="shared" si="8"/>
        <v>0</v>
      </c>
      <c r="Q79" s="293"/>
    </row>
  </sheetData>
  <mergeCells count="31">
    <mergeCell ref="N4:N5"/>
    <mergeCell ref="A1:N2"/>
    <mergeCell ref="A3:N3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A27:N27"/>
    <mergeCell ref="A28:A29"/>
    <mergeCell ref="B28:B29"/>
    <mergeCell ref="C28:C29"/>
    <mergeCell ref="D28:D29"/>
    <mergeCell ref="E28:E29"/>
    <mergeCell ref="F28:F29"/>
    <mergeCell ref="G28:G29"/>
    <mergeCell ref="H28:H29"/>
    <mergeCell ref="I28:I29"/>
    <mergeCell ref="J28:J29"/>
    <mergeCell ref="K28:K29"/>
    <mergeCell ref="L28:L29"/>
    <mergeCell ref="M28:M29"/>
    <mergeCell ref="N28:N2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4</vt:i4>
      </vt:variant>
    </vt:vector>
  </HeadingPairs>
  <TitlesOfParts>
    <vt:vector size="11" baseType="lpstr">
      <vt:lpstr>отчет по кассе</vt:lpstr>
      <vt:lpstr>отчет по расходам январь</vt:lpstr>
      <vt:lpstr>долги январь</vt:lpstr>
      <vt:lpstr>отчет по банку </vt:lpstr>
      <vt:lpstr>отчет по расходам год</vt:lpstr>
      <vt:lpstr>анализ</vt:lpstr>
      <vt:lpstr>план дох и рас 2012</vt:lpstr>
      <vt:lpstr>'долги январь'!Область_печати</vt:lpstr>
      <vt:lpstr>'отчет по банку '!Область_печати</vt:lpstr>
      <vt:lpstr>'отчет по кассе'!Область_печати</vt:lpstr>
      <vt:lpstr>'отчет по расходам январь'!Область_печати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2013-03-19T10:18:22Z</dcterms:modified>
</cp:coreProperties>
</file>