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F30BA4A-F251-4358-98F5-5143E3A35E3C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ТЗ" sheetId="2" r:id="rId1"/>
    <sheet name="Касса" sheetId="1" r:id="rId2"/>
    <sheet name="Банк" sheetId="3" r:id="rId3"/>
  </sheets>
  <definedNames>
    <definedName name="_xlnm._FilterDatabase" localSheetId="1" hidden="1">Касса!$A$2:$E$2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3" l="1"/>
  <c r="I19" i="3"/>
  <c r="H19" i="3"/>
  <c r="G19" i="3"/>
  <c r="F19" i="3"/>
  <c r="E19" i="3"/>
  <c r="J19" i="3" s="1"/>
  <c r="D19" i="3"/>
  <c r="I18" i="3"/>
  <c r="H18" i="3"/>
  <c r="G18" i="3"/>
  <c r="F18" i="3"/>
  <c r="E18" i="3"/>
  <c r="J18" i="3" s="1"/>
  <c r="D18" i="3"/>
  <c r="I17" i="3"/>
  <c r="H17" i="3"/>
  <c r="G17" i="3"/>
  <c r="F17" i="3"/>
  <c r="E17" i="3"/>
  <c r="J17" i="3" s="1"/>
  <c r="D17" i="3"/>
  <c r="I16" i="3"/>
  <c r="H16" i="3"/>
  <c r="G16" i="3"/>
  <c r="F16" i="3"/>
  <c r="E16" i="3"/>
  <c r="J16" i="3" s="1"/>
  <c r="D16" i="3"/>
  <c r="I15" i="3"/>
  <c r="H15" i="3"/>
  <c r="G15" i="3"/>
  <c r="F15" i="3"/>
  <c r="E15" i="3"/>
  <c r="J15" i="3" s="1"/>
  <c r="D15" i="3"/>
  <c r="I14" i="3"/>
  <c r="H14" i="3"/>
  <c r="G14" i="3"/>
  <c r="F14" i="3"/>
  <c r="E14" i="3"/>
  <c r="J14" i="3" s="1"/>
  <c r="D14" i="3"/>
  <c r="I13" i="3"/>
  <c r="H13" i="3"/>
  <c r="G13" i="3"/>
  <c r="F13" i="3"/>
  <c r="E13" i="3"/>
  <c r="J13" i="3" s="1"/>
  <c r="D13" i="3"/>
  <c r="I12" i="3"/>
  <c r="H12" i="3"/>
  <c r="G12" i="3"/>
  <c r="F12" i="3"/>
  <c r="E12" i="3"/>
  <c r="J12" i="3" s="1"/>
  <c r="D12" i="3"/>
  <c r="I11" i="3"/>
  <c r="H11" i="3"/>
  <c r="G11" i="3"/>
  <c r="F11" i="3"/>
  <c r="E11" i="3"/>
  <c r="J11" i="3" s="1"/>
  <c r="D11" i="3"/>
  <c r="I10" i="3"/>
  <c r="H10" i="3"/>
  <c r="G10" i="3"/>
  <c r="F10" i="3"/>
  <c r="E10" i="3"/>
  <c r="J10" i="3" s="1"/>
  <c r="D10" i="3"/>
  <c r="I9" i="3"/>
  <c r="H9" i="3"/>
  <c r="G9" i="3"/>
  <c r="F9" i="3"/>
  <c r="E9" i="3"/>
  <c r="J9" i="3" s="1"/>
  <c r="D9" i="3"/>
  <c r="J8" i="3"/>
  <c r="I8" i="3"/>
  <c r="H8" i="3"/>
  <c r="G8" i="3"/>
  <c r="F8" i="3"/>
  <c r="E8" i="3"/>
  <c r="D8" i="3"/>
  <c r="I7" i="3"/>
  <c r="H7" i="3"/>
  <c r="G7" i="3"/>
  <c r="F7" i="3"/>
  <c r="E7" i="3"/>
  <c r="J7" i="3" s="1"/>
  <c r="D7" i="3"/>
  <c r="I6" i="3"/>
  <c r="H6" i="3"/>
  <c r="G6" i="3"/>
  <c r="F6" i="3"/>
  <c r="E6" i="3"/>
  <c r="J6" i="3" s="1"/>
  <c r="D6" i="3"/>
  <c r="I5" i="3"/>
  <c r="H5" i="3"/>
  <c r="G5" i="3"/>
  <c r="F5" i="3"/>
  <c r="E5" i="3"/>
  <c r="J5" i="3" s="1"/>
  <c r="D5" i="3"/>
  <c r="I4" i="3"/>
  <c r="H4" i="3"/>
  <c r="G4" i="3"/>
  <c r="F4" i="3"/>
  <c r="E4" i="3"/>
  <c r="J4" i="3" s="1"/>
  <c r="D4" i="3"/>
  <c r="I3" i="3"/>
  <c r="H3" i="3"/>
  <c r="G3" i="3"/>
  <c r="F3" i="3"/>
  <c r="E3" i="3"/>
  <c r="J3" i="3" s="1"/>
  <c r="D3" i="3"/>
</calcChain>
</file>

<file path=xl/sharedStrings.xml><?xml version="1.0" encoding="utf-8"?>
<sst xmlns="http://schemas.openxmlformats.org/spreadsheetml/2006/main" count="140" uniqueCount="75">
  <si>
    <t>Услуги сторонних организаций</t>
  </si>
  <si>
    <t>Лабораторные исследования в сторонних лабораториях</t>
  </si>
  <si>
    <t>Оплата медуслуг</t>
  </si>
  <si>
    <t>Комфортный офис</t>
  </si>
  <si>
    <t>Материалы медицинского назначения</t>
  </si>
  <si>
    <t>Дата</t>
  </si>
  <si>
    <t>Субконто</t>
  </si>
  <si>
    <t>Субконто 1</t>
  </si>
  <si>
    <t>Содержание</t>
  </si>
  <si>
    <t>1С 7.7 (7.70.025) Конфигурация: бухгалтерский учет, редакция 4.5 (7.70.533)</t>
  </si>
  <si>
    <t>Операции по счету 50.1 (КАССА)</t>
  </si>
  <si>
    <t>08.3</t>
  </si>
  <si>
    <t>Строительные и монтажные работы</t>
  </si>
  <si>
    <t>Операции по счету 51 (РАСЧЕТНЫЙ СЧЕТ)</t>
  </si>
  <si>
    <t>ФИО</t>
  </si>
  <si>
    <t>Наименование расхода касса</t>
  </si>
  <si>
    <t>Сумма</t>
  </si>
  <si>
    <t>Счет дебета</t>
  </si>
  <si>
    <t>Счет кредита</t>
  </si>
  <si>
    <t>Сожержание</t>
  </si>
  <si>
    <t>Пациенты</t>
  </si>
  <si>
    <t>50.1</t>
  </si>
  <si>
    <t>Поступления от покупателей</t>
  </si>
  <si>
    <t/>
  </si>
  <si>
    <t>62.1</t>
  </si>
  <si>
    <t>Клиенты - физические лица</t>
  </si>
  <si>
    <t>Ассонова</t>
  </si>
  <si>
    <t>продукты</t>
  </si>
  <si>
    <t>26</t>
  </si>
  <si>
    <t>Основное подразделение</t>
  </si>
  <si>
    <t>анализ биохимия</t>
  </si>
  <si>
    <t>20</t>
  </si>
  <si>
    <t>Услуги сторонних организаций произв. характера</t>
  </si>
  <si>
    <t>анализ гемостаз</t>
  </si>
  <si>
    <t>анализ клиническая</t>
  </si>
  <si>
    <t>Синарбина</t>
  </si>
  <si>
    <t>страховка от клеща в кассу за сотрудника</t>
  </si>
  <si>
    <t>Оплата за сотрудников возмещаемая</t>
  </si>
  <si>
    <t>73.3</t>
  </si>
  <si>
    <t>перчатки латекс в кассу за ммн</t>
  </si>
  <si>
    <t>Материалы для МУ</t>
  </si>
  <si>
    <t>Колмацуй</t>
  </si>
  <si>
    <t>за сыр, вино для партнеров 26 Кооф</t>
  </si>
  <si>
    <t>Красов АН</t>
  </si>
  <si>
    <t>Ремонтные работы 6 эт</t>
  </si>
  <si>
    <t>6 этаж</t>
  </si>
  <si>
    <t>Оплата поставщику основных средств</t>
  </si>
  <si>
    <t>Дудина</t>
  </si>
  <si>
    <t>халат 25 ммн</t>
  </si>
  <si>
    <t>25</t>
  </si>
  <si>
    <t>Субконто кредита</t>
  </si>
  <si>
    <t>Субконто 1 кредита</t>
  </si>
  <si>
    <t>Назначение платежа</t>
  </si>
  <si>
    <t>Счет Дт</t>
  </si>
  <si>
    <t>Счет Кт</t>
  </si>
  <si>
    <t>Возмещение по торговому эквайрингу Мерчант 641000005209 за 31.03.2020. Операций 1. Сумма 550.00 руб.,комиссия 11.00 руб.,НДС не облагается Терминал 21036645. Возврат покупки 0.00</t>
  </si>
  <si>
    <t>51</t>
  </si>
  <si>
    <t>Сбербанк</t>
  </si>
  <si>
    <t>Возмещение по торговому эквайрингу Мерчант 640000019817 за 31.03.2020. Операций 47. Сумма 64,655.80 руб.,комиссия 1,098.32 руб.,НДС не облагается Терминал 10570719. Возврат покупки 0.00</t>
  </si>
  <si>
    <t>Отпускные по реестру №16 от 02.04.2020 в соответствии с Договором 64003205 от 14.05.2013</t>
  </si>
  <si>
    <t>Заработная плата по реестру №15 от 02.04.2020 в соответствии с Договором 64003205 от 14.05.2013</t>
  </si>
  <si>
    <t>Возмещение по торговому эквайрингу Мерчант 640000019817 за 01.04.2020. Операций 60. Сумма 128,176.20 руб.,комиссия 2,166.93 руб.,НДС не облагается Терминал 10570719. Возврат покупки 0.00</t>
  </si>
  <si>
    <t>Налог на доходы физических лиц за апрель 2020г.</t>
  </si>
  <si>
    <t>Пособие по временной нетрудоспособности по реестру №17 от 03.04.2020 в соответствии с Договором 64003205 от 14.05.2013</t>
  </si>
  <si>
    <t>Заработная плата по реестру №18 от 03.04.2020 в соответствии с Договором 64003205 от 14.05.2013</t>
  </si>
  <si>
    <t>Налог на доходы физических лиц за март 2020г.</t>
  </si>
  <si>
    <t>Возмещение по торговому эквайрингу Мерчант 640000019817 за 02.04.2020. Операций 57. Сумма 70,728.95 руб.,комиссия 1,198.23 руб.,НДС не облагается Терминал 10570719. Возврат покупки 0.00</t>
  </si>
  <si>
    <t>Возмещение по торговому эквайрингу Мерчант 640000019817 за 03.04.2020. Операций 43. Сумма 62,970.25 руб.,комиссия 1,065.40 руб.,НДС не облагается Терминал 10570719. Возврат покупки 0.00</t>
  </si>
  <si>
    <t>Возмещение по торговому эквайрингу Мерчант 640000019817 за 04.04.2020. Операций 29. Сумма 39,011.20 руб.,комиссия 659.42 руб.,НДС не облагается Терминал 10570719. Возврат покупки 0.00</t>
  </si>
  <si>
    <t>Комиссия за перечисление средств со сч. ЮЛ на сч.ФЛ (в т.ч. при закрытии счета),  (оборот до 150 тыс. руб) по дог. РКО №40702810164000008946 от '27/07/2018'. За документы:№269 (28105 RUR  ) от 06/04/20. Без НДС</t>
  </si>
  <si>
    <t>Оплата по счету №ТКА04060011 от 06.04.2020 за транспортные услуги. Сумма 275-00 В т.ч. НДС  (20%) 45-83</t>
  </si>
  <si>
    <t>Оплата по счету №ТКА04010146 от 01.04.2020 за транспортные услуги. Сумма 540-00 В т.ч. НДС  (20%) 86-67</t>
  </si>
  <si>
    <t>Оплата по договору оказания услуг №У19-04 о  04.04.2019г. Сумма 28105-00 Без налога (НДС)</t>
  </si>
  <si>
    <t>Оплата по счету №24 от 06.04.2020 штору, карниз. Сумма 39492-00 Без налога (НДС)</t>
  </si>
  <si>
    <t>Для целей управленческого учета требуется автоматическая загрузка документов из файла Excel в 1С (в журнал операций). 
Сначала все данные по операциям собираются в EXCEL по двум счетам 50 (Касса) из отчета по кассе и 51 (Расчетный счет) из банковской выписки, далее разносятся по счетам учета с разделением на субконто и субконто 1. 
Одна строка в файле Excel соответствует одному документу. Данные, обязательные к загрузке в 1С выделены голубым цветом.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</si>
</sst>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/>
    <xf numFmtId="0" fontId="4" fillId="0" borderId="1" xfId="0" applyFont="1" applyBorder="1" applyAlignment="1"/>
    <xf numFmtId="0" fontId="5" fillId="2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/>
    <xf numFmtId="14" fontId="4" fillId="3" borderId="1" xfId="0" applyNumberFormat="1" applyFont="1" applyFill="1" applyBorder="1" applyAlignment="1"/>
    <xf numFmtId="0" fontId="0" fillId="3" borderId="1" xfId="0" applyFill="1" applyBorder="1" applyAlignment="1"/>
    <xf numFmtId="0" fontId="4" fillId="3" borderId="1" xfId="0" applyFont="1" applyFill="1" applyBorder="1" applyAlignment="1"/>
    <xf numFmtId="0" fontId="1" fillId="3" borderId="1" xfId="0" applyFont="1" applyFill="1" applyBorder="1" applyAlignment="1"/>
    <xf numFmtId="164" fontId="5" fillId="3" borderId="2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 applyProtection="1">
      <alignment wrapText="1"/>
      <protection locked="0"/>
    </xf>
    <xf numFmtId="0" fontId="3" fillId="3" borderId="0" xfId="0" applyFont="1" applyFill="1"/>
    <xf numFmtId="49" fontId="3" fillId="3" borderId="0" xfId="0" applyNumberFormat="1" applyFont="1" applyFill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76200</xdr:rowOff>
    </xdr:from>
    <xdr:to>
      <xdr:col>21</xdr:col>
      <xdr:colOff>513619</xdr:colOff>
      <xdr:row>38</xdr:row>
      <xdr:rowOff>37234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0" y="76200"/>
          <a:ext cx="5847619" cy="7304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0</xdr:row>
      <xdr:rowOff>133350</xdr:rowOff>
    </xdr:from>
    <xdr:to>
      <xdr:col>19</xdr:col>
      <xdr:colOff>485046</xdr:colOff>
      <xdr:row>27</xdr:row>
      <xdr:rowOff>75339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10875" y="133350"/>
          <a:ext cx="5828571" cy="6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12"/>
  <sheetViews>
    <sheetView workbookViewId="0">
      <selection activeCell="A3" sqref="A3:L12"/>
    </sheetView>
  </sheetViews>
  <sheetFormatPr defaultRowHeight="15" x14ac:dyDescent="0.25"/>
  <sheetData>
    <row r="1" spans="1:12" ht="15" customHeight="1" x14ac:dyDescent="0.25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 x14ac:dyDescent="0.25">
      <c r="A3" s="3" t="s">
        <v>74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</sheetData>
  <mergeCells count="2">
    <mergeCell ref="A1:L2"/>
    <mergeCell ref="A3:L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14"/>
  <sheetViews>
    <sheetView workbookViewId="0">
      <selection activeCell="D17" sqref="D17"/>
    </sheetView>
  </sheetViews>
  <sheetFormatPr defaultRowHeight="15" x14ac:dyDescent="0.25"/>
  <cols>
    <col min="1" max="1" width="13.140625" customWidth="1"/>
    <col min="2" max="2" width="7.7109375" customWidth="1"/>
    <col min="3" max="3" width="9" customWidth="1"/>
    <col min="4" max="4" width="16.85546875" customWidth="1"/>
    <col min="5" max="5" width="14.85546875" customWidth="1"/>
    <col min="6" max="6" width="13" customWidth="1"/>
    <col min="7" max="7" width="13.7109375" customWidth="1"/>
    <col min="8" max="8" width="13.42578125" customWidth="1"/>
    <col min="9" max="9" width="19.5703125" customWidth="1"/>
    <col min="10" max="10" width="20.28515625" customWidth="1"/>
    <col min="11" max="11" width="14.7109375" customWidth="1"/>
  </cols>
  <sheetData>
    <row r="1" spans="1:11" ht="23.25" x14ac:dyDescent="0.35">
      <c r="A1" s="1" t="s">
        <v>10</v>
      </c>
    </row>
    <row r="2" spans="1:11" x14ac:dyDescent="0.25">
      <c r="A2" s="7" t="s">
        <v>5</v>
      </c>
      <c r="B2" s="2" t="s">
        <v>14</v>
      </c>
      <c r="C2" s="2" t="s">
        <v>15</v>
      </c>
      <c r="D2" s="7" t="s">
        <v>16</v>
      </c>
      <c r="E2" s="7" t="s">
        <v>17</v>
      </c>
      <c r="F2" s="12" t="s">
        <v>6</v>
      </c>
      <c r="G2" s="12" t="s">
        <v>7</v>
      </c>
      <c r="H2" s="12" t="s">
        <v>18</v>
      </c>
      <c r="I2" s="12" t="s">
        <v>50</v>
      </c>
      <c r="J2" s="12" t="s">
        <v>51</v>
      </c>
      <c r="K2" s="12" t="s">
        <v>19</v>
      </c>
    </row>
    <row r="3" spans="1:11" x14ac:dyDescent="0.25">
      <c r="A3" s="8">
        <v>43922</v>
      </c>
      <c r="B3" s="4" t="s">
        <v>20</v>
      </c>
      <c r="C3" s="4" t="s">
        <v>2</v>
      </c>
      <c r="D3" s="10">
        <v>65897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10"/>
      <c r="K3" s="10" t="s">
        <v>22</v>
      </c>
    </row>
    <row r="4" spans="1:11" x14ac:dyDescent="0.25">
      <c r="A4" s="9">
        <v>43922</v>
      </c>
      <c r="B4" s="5" t="s">
        <v>26</v>
      </c>
      <c r="C4" s="5" t="s">
        <v>27</v>
      </c>
      <c r="D4" s="11">
        <v>35.5</v>
      </c>
      <c r="E4" s="11" t="s">
        <v>28</v>
      </c>
      <c r="F4" s="10" t="s">
        <v>3</v>
      </c>
      <c r="G4" s="10" t="s">
        <v>29</v>
      </c>
      <c r="H4" s="10" t="s">
        <v>21</v>
      </c>
      <c r="I4" s="10" t="s">
        <v>3</v>
      </c>
      <c r="J4" s="10"/>
      <c r="K4" s="10" t="s">
        <v>3</v>
      </c>
    </row>
    <row r="5" spans="1:11" x14ac:dyDescent="0.25">
      <c r="A5" s="8">
        <v>43922</v>
      </c>
      <c r="B5" s="4"/>
      <c r="C5" s="4" t="s">
        <v>30</v>
      </c>
      <c r="D5" s="10">
        <v>15000</v>
      </c>
      <c r="E5" s="10" t="s">
        <v>31</v>
      </c>
      <c r="F5" s="10" t="s">
        <v>1</v>
      </c>
      <c r="G5" s="10" t="s">
        <v>0</v>
      </c>
      <c r="H5" s="10" t="s">
        <v>21</v>
      </c>
      <c r="I5" s="10" t="s">
        <v>32</v>
      </c>
      <c r="J5" s="10"/>
      <c r="K5" s="10" t="s">
        <v>1</v>
      </c>
    </row>
    <row r="6" spans="1:11" x14ac:dyDescent="0.25">
      <c r="A6" s="8">
        <v>43922</v>
      </c>
      <c r="B6" s="4"/>
      <c r="C6" s="4" t="s">
        <v>33</v>
      </c>
      <c r="D6" s="10">
        <v>14350</v>
      </c>
      <c r="E6" s="10" t="s">
        <v>31</v>
      </c>
      <c r="F6" s="10" t="s">
        <v>1</v>
      </c>
      <c r="G6" s="10" t="s">
        <v>0</v>
      </c>
      <c r="H6" s="10" t="s">
        <v>21</v>
      </c>
      <c r="I6" s="10" t="s">
        <v>32</v>
      </c>
      <c r="J6" s="10"/>
      <c r="K6" s="10" t="s">
        <v>1</v>
      </c>
    </row>
    <row r="7" spans="1:11" x14ac:dyDescent="0.25">
      <c r="A7" s="8">
        <v>43922</v>
      </c>
      <c r="B7" s="4"/>
      <c r="C7" s="4" t="s">
        <v>34</v>
      </c>
      <c r="D7" s="10">
        <v>1600</v>
      </c>
      <c r="E7" s="10" t="s">
        <v>31</v>
      </c>
      <c r="F7" s="10" t="s">
        <v>1</v>
      </c>
      <c r="G7" s="10" t="s">
        <v>0</v>
      </c>
      <c r="H7" s="10" t="s">
        <v>21</v>
      </c>
      <c r="I7" s="10" t="s">
        <v>32</v>
      </c>
      <c r="J7" s="10"/>
      <c r="K7" s="10" t="s">
        <v>1</v>
      </c>
    </row>
    <row r="8" spans="1:11" x14ac:dyDescent="0.25">
      <c r="A8" s="8">
        <v>43923</v>
      </c>
      <c r="B8" s="4" t="s">
        <v>20</v>
      </c>
      <c r="C8" s="4" t="s">
        <v>2</v>
      </c>
      <c r="D8" s="10">
        <v>13447.6</v>
      </c>
      <c r="E8" s="10" t="s">
        <v>21</v>
      </c>
      <c r="F8" s="10" t="s">
        <v>22</v>
      </c>
      <c r="G8" s="10" t="s">
        <v>23</v>
      </c>
      <c r="H8" s="10" t="s">
        <v>24</v>
      </c>
      <c r="I8" s="10" t="s">
        <v>25</v>
      </c>
      <c r="J8" s="10"/>
      <c r="K8" s="10" t="s">
        <v>22</v>
      </c>
    </row>
    <row r="9" spans="1:11" x14ac:dyDescent="0.25">
      <c r="A9" s="8">
        <v>43923</v>
      </c>
      <c r="B9" s="4" t="s">
        <v>35</v>
      </c>
      <c r="C9" s="4" t="s">
        <v>36</v>
      </c>
      <c r="D9" s="10">
        <v>680</v>
      </c>
      <c r="E9" s="10" t="s">
        <v>21</v>
      </c>
      <c r="F9" s="10" t="s">
        <v>37</v>
      </c>
      <c r="G9" s="10" t="s">
        <v>23</v>
      </c>
      <c r="H9" s="10" t="s">
        <v>38</v>
      </c>
      <c r="I9" s="10" t="s">
        <v>23</v>
      </c>
      <c r="J9" s="10"/>
      <c r="K9" s="10" t="s">
        <v>37</v>
      </c>
    </row>
    <row r="10" spans="1:11" x14ac:dyDescent="0.25">
      <c r="A10" s="8">
        <v>43923</v>
      </c>
      <c r="B10" s="4"/>
      <c r="C10" s="4" t="s">
        <v>39</v>
      </c>
      <c r="D10" s="10">
        <v>400</v>
      </c>
      <c r="E10" s="10" t="s">
        <v>21</v>
      </c>
      <c r="F10" s="10" t="s">
        <v>4</v>
      </c>
      <c r="G10" s="10" t="s">
        <v>29</v>
      </c>
      <c r="H10" s="10">
        <v>25</v>
      </c>
      <c r="I10" s="10" t="s">
        <v>40</v>
      </c>
      <c r="J10" s="10"/>
      <c r="K10" s="10" t="s">
        <v>4</v>
      </c>
    </row>
    <row r="11" spans="1:11" x14ac:dyDescent="0.25">
      <c r="A11" s="8">
        <v>43923</v>
      </c>
      <c r="B11" s="4" t="s">
        <v>41</v>
      </c>
      <c r="C11" s="4" t="s">
        <v>42</v>
      </c>
      <c r="D11" s="10">
        <v>2530</v>
      </c>
      <c r="E11" s="10" t="s">
        <v>28</v>
      </c>
      <c r="F11" s="10" t="s">
        <v>3</v>
      </c>
      <c r="G11" s="10" t="s">
        <v>29</v>
      </c>
      <c r="H11" s="10" t="s">
        <v>21</v>
      </c>
      <c r="I11" s="10" t="s">
        <v>3</v>
      </c>
      <c r="J11" s="10"/>
      <c r="K11" s="10" t="s">
        <v>3</v>
      </c>
    </row>
    <row r="12" spans="1:11" x14ac:dyDescent="0.25">
      <c r="A12" s="8">
        <v>43923</v>
      </c>
      <c r="B12" s="4" t="s">
        <v>43</v>
      </c>
      <c r="C12" s="4" t="s">
        <v>44</v>
      </c>
      <c r="D12" s="10">
        <v>1950</v>
      </c>
      <c r="E12" s="10" t="s">
        <v>11</v>
      </c>
      <c r="F12" s="10" t="s">
        <v>45</v>
      </c>
      <c r="G12" s="10" t="s">
        <v>12</v>
      </c>
      <c r="H12" s="10" t="s">
        <v>21</v>
      </c>
      <c r="I12" s="10" t="s">
        <v>46</v>
      </c>
      <c r="J12" s="10"/>
      <c r="K12" s="10" t="s">
        <v>45</v>
      </c>
    </row>
    <row r="13" spans="1:11" x14ac:dyDescent="0.25">
      <c r="A13" s="8">
        <v>43924</v>
      </c>
      <c r="B13" s="4" t="s">
        <v>20</v>
      </c>
      <c r="C13" s="4" t="s">
        <v>2</v>
      </c>
      <c r="D13" s="10">
        <v>22426</v>
      </c>
      <c r="E13" s="10" t="s">
        <v>21</v>
      </c>
      <c r="F13" s="10" t="s">
        <v>22</v>
      </c>
      <c r="G13" s="10" t="s">
        <v>23</v>
      </c>
      <c r="H13" s="10" t="s">
        <v>24</v>
      </c>
      <c r="I13" s="10" t="s">
        <v>25</v>
      </c>
      <c r="J13" s="10"/>
      <c r="K13" s="10" t="s">
        <v>22</v>
      </c>
    </row>
    <row r="14" spans="1:11" x14ac:dyDescent="0.25">
      <c r="A14" s="8">
        <v>43924</v>
      </c>
      <c r="B14" s="4" t="s">
        <v>47</v>
      </c>
      <c r="C14" s="4" t="s">
        <v>48</v>
      </c>
      <c r="D14" s="10">
        <v>1812</v>
      </c>
      <c r="E14" s="10" t="s">
        <v>49</v>
      </c>
      <c r="F14" s="10" t="s">
        <v>4</v>
      </c>
      <c r="G14" s="10" t="s">
        <v>29</v>
      </c>
      <c r="H14" s="10" t="s">
        <v>21</v>
      </c>
      <c r="I14" s="10" t="s">
        <v>40</v>
      </c>
      <c r="J14" s="10"/>
      <c r="K14" s="10" t="s">
        <v>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20"/>
  <sheetViews>
    <sheetView tabSelected="1" workbookViewId="0">
      <selection activeCell="G14" sqref="G14"/>
    </sheetView>
  </sheetViews>
  <sheetFormatPr defaultRowHeight="20.25" customHeight="1" x14ac:dyDescent="0.25"/>
  <cols>
    <col min="1" max="1" width="14.28515625" customWidth="1"/>
    <col min="2" max="2" width="14.7109375" customWidth="1"/>
    <col min="3" max="3" width="14.85546875" customWidth="1"/>
    <col min="4" max="4" width="9.28515625" bestFit="1" customWidth="1"/>
    <col min="5" max="6" width="24.140625" customWidth="1"/>
    <col min="7" max="7" width="18.42578125" customWidth="1"/>
    <col min="8" max="8" width="11" customWidth="1"/>
    <col min="9" max="9" width="13.7109375" customWidth="1"/>
    <col min="10" max="10" width="15.42578125" customWidth="1"/>
  </cols>
  <sheetData>
    <row r="1" spans="1:10" ht="20.25" customHeight="1" x14ac:dyDescent="0.35">
      <c r="A1" s="1" t="s">
        <v>13</v>
      </c>
    </row>
    <row r="2" spans="1:10" ht="20.25" customHeight="1" x14ac:dyDescent="0.25">
      <c r="A2" s="17" t="s">
        <v>5</v>
      </c>
      <c r="B2" s="17" t="s">
        <v>16</v>
      </c>
      <c r="C2" s="16" t="s">
        <v>52</v>
      </c>
      <c r="D2" s="17" t="s">
        <v>53</v>
      </c>
      <c r="E2" s="17" t="s">
        <v>6</v>
      </c>
      <c r="F2" s="17" t="s">
        <v>7</v>
      </c>
      <c r="G2" s="17" t="s">
        <v>54</v>
      </c>
      <c r="H2" s="17" t="s">
        <v>6</v>
      </c>
      <c r="I2" s="17" t="s">
        <v>7</v>
      </c>
      <c r="J2" s="17" t="s">
        <v>8</v>
      </c>
    </row>
    <row r="3" spans="1:10" ht="20.25" customHeight="1" x14ac:dyDescent="0.25">
      <c r="A3" s="18">
        <v>43922.166296296287</v>
      </c>
      <c r="B3" s="19">
        <v>539</v>
      </c>
      <c r="C3" s="15" t="s">
        <v>55</v>
      </c>
      <c r="D3" s="20" t="str">
        <f>IF(ISNUMBER(SEARCH("эквайринг",C3)),"51",IF(ISNUMBER(SEARCH("Отпускные",C3)),"70",IF(ISNUMBER(SEARCH("Заработн",C3)),"70",IF(ISNUMBER(SEARCH("нетрудоспособ",C3)),"70",IF(ISNUMBER(SEARCH("Налог на доходы",C3)),"68.1",IF(ISNUMBER(SEARCH("комисси",C3)),"91.2",IF(ISNUMBER(SEARCH("хорошая",C3)),"91.2",IF(ISNUMBER(SEARCH("имуществ",C3)),"91.2",IF(ISNUMBER(SEARCH("транспорт",C3)),"25",IF(ISNUMBER(SEARCH("У19-04",C3)),"70",IF(ISNUMBER(SEARCH("лаб.",C3)),"20",IF(ISNUMBER(SEARCH("анализатор",C3)),"20",IF(ISNUMBER(SEARCH("пиявк",C3)),"20",IF(ISNUMBER(SEARCH("тест",C3)),"20",IF(ISNUMBER(SEARCH("Хоз",C3)),"26",IF(ISNUMBER(SEARCH("канц",C3)),"26",IF(ISNUMBER(SEARCH("связ",C3)),"26",IF(ISNUMBER(SEARCH("чистк",C3)),"26",IF(ISNUMBER(SEARCH("питьев",C3)),"26",IF(ISNUMBER(SEARCH("вакц",C3)),"20",IF(ISNUMBER(SEARCH("узи",C3)),"20",IF(ISNUMBER(SEARCH("дези",C3)),"25",IF(ISNUMBER(SEARCH("перчатк",C3)),"25",IF(ISNUMBER(SEARCH("материалы мед",C3)),"25",IF(ISNUMBER(SEARCH("картридж",C3)),"26",IF(ISNUMBER(SEARCH("взносы",C3)),"69.2.2",IF(ISNUMBER(SEARCH("аспирац",C3)),"20",IF(ISNUMBER(SEARCH("пробирк",C3)),"25",IF(ISNUMBER(SEARCH("игл",C3)),"25",IF(ISNUMBER(SEARCH("электрод",C3)),"20",IF(ISNUMBER(SEARCH("наконечник",C3)),"20",IF(ISNUMBER(SEARCH("отход",C3)),"25",IF(ISNUMBER(SEARCH("охран",C3)),"26",IF(ISNUMBER(SEARCH("программн",C3)),"26",IF(ISNUMBER(SEARCH("учет",C3)),"26",IF(ISNUMBER(SEARCH("электромотор",C3)),"20",IF(ISNUMBER(SEARCH("займ",C3)),"67.1",IF(ISNUMBER(SEARCH("кредит",C3)),"67.1",IF(ISNUMBER(SEARCH("бахил",C3)),"25",IF(ISNUMBER(SEARCH("лизинг",C3)),"08.3",""))))))))))))))))))))))))))))))))))))))))</f>
        <v>51</v>
      </c>
      <c r="E3" s="21" t="str">
        <f>_xlfn.IFS(ISNUMBER(SEARCH("эквайринг",C3)),"Сбербанк",ISNUMBER(SEARCH("Отпускные",C3)),"Сотрудник",ISNUMBER(SEARCH("заработн",C3)),"Сотрудник",ISNUMBER(SEARCH("анализы",C3)),"Сбербанк",ISNUMBER(SEARCH("тест",C3)),"Лабораторные исследования без участия врача",ISNUMBER(SEARCH("анализатор",C3)),"Лабораторные исследования без участия врача",ISNUMBER(SEARCH("налог на доходы",C3)),"Налог:начисл./уплач.",ISNUMBER(SEARCH("имуществ",C3)),"Налог на имущество",ISNUMBER(SEARCH("нетрудоспособ",C3)),"Сотрудник",ISNUMBER(SEARCH("У19-04",C3)),"Маркова В.В.",ISNUMBER(SEARCH("лизинг",C3)),"6 этаж",ISNUMBER(SEARCH("займ",C3)),"Кредитная организация",ISNUMBER(SEARCH("комисси",C3)),"Услуги банка прочие",ISNUMBER(SEARCH("хорошая",C3)),"Услуги банка прочие",ISNUMBER(SEARCH("электромоторн",C3)),"Прием врача",ISNUMBER(SEARCH("учет",C3)),"Учет, юридические услуги",ISNUMBER(SEARCH("канц",C3)),"Канцелярские расходы",ISNUMBER(SEARCH("хоз",C3)),"Содержание офиса",ISNUMBER(SEARCH("страхов",C3)),"Страховые взносы",ISNUMBER(SEARCH("программн",C3)),"Программное обеспечение",ISNUMBER(SEARCH("програм",C3)),"Программное обеспечение",ISNUMBER(SEARCH("отход",C3)),"Удаление отходов, дезинфекция",ISNUMBER(SEARCH("электрод",C3)),"Манипуляции простые",ISNUMBER(SEARCH("акупунк",C3)),"Манипуляции",ISNUMBER(SEARCH("узи",C3)),"УЗИ",ISNUMBER(SEARCH("лаб.",C3)),"Лабораторные исследования в сторонних лабораториях",ISNUMBER(SEARCH("наконечник",C3)),"Лабораторные исследования без участия врача",ISNUMBER(SEARCH("материалы медицинско",C3)),"Материалы медицинского назначения",ISNUMBER(SEARCH("охран",C3)),"Охрана",ISNUMBER(SEARCH("полотенц",C3)),"Содержание офиса",ISNUMBER(SEARCH("содержание офиса",C3)),"Содержание офиса",ISNUMBER(SEARCH("дези",C3)),"Материалы медицинского назначения",ISNUMBER(SEARCH("аспираци",C3)),"Манипуляции",ISNUMBER(SEARCH("бахил",C3)),"Материалы медицинского назначения",ISNUMBER(SEARCH("пробирк",C3)),"Материалы медицинского назначения",ISNUMBER(SEARCH("перчатк",C3)),"Материалы медицинского назначения",ISNUMBER(SEARCH("транспорт",C3)),"Транспортные расходы",ISNUMBER(SEARCH("пиявк",C3)),"Прием врача",ISNUMBER(SEARCH("связ",C3)),"Связь",ISNUMBER(SEARCH("картридж",C3)),"Офисное оборудование, компьютеры, оргтехника",ISNUMBER(SEARCH("офисное оборудование",C3)),"Офисное оборудование, компьютеры, оргтехника",ISNUMBER(SEARCH("чистк",C3)),"Содержание офиса",ISNUMBER(SEARCH("питьев",C3)),"Содержание офиса",ISNUMBER(SEARCH("вакц",C3)),"Вакцинация")</f>
        <v>Сбербанк</v>
      </c>
      <c r="F3" s="21" t="str">
        <f>_xlfn.IFS(ISNUMBER(SEARCH("эквайринг",C3)),"Поступления (эквайринг)",ISNUMBER(SEARCH("Отпускные",C3)),"Заработная плата",ISNUMBER(SEARCH("налог на",C3)),"",ISNUMBER(SEARCH("налогу",C3)),"",ISNUMBER(SEARCH("заработн",C3)),"Заработная плата",ISNUMBER(SEARCH("У19-04",C3)),"Заработная плата",ISNUMBER(SEARCH("тест",C3)),"Материальные расходы",ISNUMBER(SEARCH("анализатор",C3)),"Материальные расходы",ISNUMBER(SEARCH("нетрудоспособ",C3)),"Заработная плата",ISNUMBER(SEARCH("лизинг",C3)),"Основные средства",ISNUMBER(SEARCH("займ",C3)),"Займ 1 млн.",ISNUMBER(SEARCH("комисси",C3)),"",ISNUMBER(SEARCH("хорошая",C3)),"",ISNUMBER(SEARCH("электромоторн",C3)),"Материальные расходы",ISNUMBER(SEARCH("учет",C3)),"Основное подразделение",ISNUMBER(SEARCH("страхов",C3)),"",ISNUMBER(SEARCH("программн",C3)),"Основное подразделение",ISNUMBER(SEARCH("канц",C3)),"Основное подразделение",ISNUMBER(SEARCH("хоз",C3)),"Основное подразделение",ISNUMBER(SEARCH("отход",C3)),"Основное подразделение",ISNUMBER(SEARCH("электрод",C3)),"Материальные расходы",ISNUMBER(SEARCH("акупунк",C3)),"Материальные расходы",ISNUMBER(SEARCH("лаб.",C3)),"Услуги сторонних организаций",ISNUMBER(SEARCH("УЗИ",C3)),"Материальные расходы",ISNUMBER(SEARCH("наконечник",C3)),"Материальные расходы",ISNUMBER(SEARCH("материалы мед",C3)),"Основное подразделение",ISNUMBER(SEARCH("охран",C3)),"Основное подразделение",ISNUMBER(SEARCH("полотенц",C3)),"Основное подразделение",ISNUMBER(SEARCH("содержание офиса",C3)),"Основное подразделение",ISNUMBER(SEARCH("дези",C3)),"Основное подразделение",ISNUMBER(SEARCH("аспираци",C3)),"Материальные расходы",ISNUMBER(SEARCH("бахил",C3)),"Основное подразделение",ISNUMBER(SEARCH("пробирк",C3)),"Основное подразделение",ISNUMBER(SEARCH("перчатк",C3)),"Основное подразделение",ISNUMBER(SEARCH("транспорт",C3)),"Основное подразделение",ISNUMBER(SEARCH("пиявк",C3)),"Материальные расходы",ISNUMBER(SEARCH("связ",C3)),"Основное подразделение",ISNUMBER(SEARCH("картридж",C3)),"Основное подразделение",ISNUMBER(SEARCH("офисное оборудование",C3)),"Основное подразделение",ISNUMBER(SEARCH("чистк",C3)),"Основное подразделение",ISNUMBER(SEARCH("питьев",C3)),"Основное подразделение",ISNUMBER(SEARCH("вакц",C3)),"Материальные расходы")</f>
        <v>Поступления (эквайринг)</v>
      </c>
      <c r="G3" s="21" t="str">
        <f>IF(ISNUMBER(SEARCH("эквайринг",C3)),"57.1",IF(ISNUMBER(SEARCH("Отпускные",C3)),"51",IF(ISNUMBER(SEARCH("Заработн",C3)),"51",IF(ISNUMBER(SEARCH("нетрудоспособ",C3)),"51",IF(ISNUMBER(SEARCH("Налог на доходы",C3)),"51",IF(ISNUMBER(SEARCH("комисси",C3)),"51",IF(ISNUMBER(SEARCH("хорошая",C3)),"51",IF(ISNUMBER(SEARCH("имуществ",C3)),"51",IF(ISNUMBER(SEARCH("транспорт",C3)),"51",IF(ISNUMBER(SEARCH("У19-04",C3)),"51",IF(ISNUMBER(SEARCH("лаб.",C3)),"51",IF(ISNUMBER(SEARCH("анализатор",C3)),"51",IF(ISNUMBER(SEARCH("пиявк",C3)),"51",IF(ISNUMBER(SEARCH("тест",C3)),"51",IF(ISNUMBER(SEARCH("Хоз",C3)),"51",IF(ISNUMBER(SEARCH("канц",C3)),"51",IF(ISNUMBER(SEARCH("связ",C3)),"51",IF(ISNUMBER(SEARCH("чистк",C3)),"51",IF(ISNUMBER(SEARCH("питьев",C3)),"51",IF(ISNUMBER(SEARCH("вакц",C3)),"51",IF(ISNUMBER(SEARCH("узи",C3)),"51",IF(ISNUMBER(SEARCH("дези",C3)),"51",IF(ISNUMBER(SEARCH("перчатк",C3)),"51",IF(ISNUMBER(SEARCH("материалы мед",C3)),"51",IF(ISNUMBER(SEARCH("картридж",C3)),"51",IF(ISNUMBER(SEARCH("взносы",C3)),"51",IF(ISNUMBER(SEARCH("аспирац",C3)),"51",IF(ISNUMBER(SEARCH("пробирк",C3)),"51",IF(ISNUMBER(SEARCH("игл",C3)),"51",IF(ISNUMBER(SEARCH("электрод",C3)),"51",IF(ISNUMBER(SEARCH("наконечник",C3)),"51",IF(ISNUMBER(SEARCH("отход",C3)),"51",IF(ISNUMBER(SEARCH("охран",C3)),"51",IF(ISNUMBER(SEARCH("программн",C3)),"51",IF(ISNUMBER(SEARCH("учет",C3)),"51",IF(ISNUMBER(SEARCH("электромотор",C3)),"51",IF(ISNUMBER(SEARCH("займ",C3)),"51",IF(ISNUMBER(SEARCH("кредит",C3)),"51",IF(ISNUMBER(SEARCH("бахил",C3)),"51",IF(ISNUMBER(SEARCH("лизинг",C3)),"51",""))))))))))))))))))))))))))))))))))))))))</f>
        <v>57.1</v>
      </c>
      <c r="H3" s="21" t="str">
        <f>IF(ISNUMBER(SEARCH("эквайринг",C3)),"Поступления (эквайринг)",IF(ISNUMBER(SEARCH("Отпускные",C3)),"Сбербанк",IF(ISNUMBER(SEARCH("Заработн",C3)),"Сбербанк",IF(ISNUMBER(SEARCH("нетрудоспособ",C3)),"Сбербанк",IF(ISNUMBER(SEARCH("Налог на доходы",C3)),"Сбербанк",IF(ISNUMBER(SEARCH("комисси",C3)),"Сбербанк",IF(ISNUMBER(SEARCH("хорошая",C3)),"Сбербанк",IF(ISNUMBER(SEARCH("имуществ",C3)),"Сбербанк",IF(ISNUMBER(SEARCH("транспорт",C3)),"Сбербанк",IF(ISNUMBER(SEARCH("У19-04",C3)),"Сбербанк",IF(ISNUMBER(SEARCH("лаб.",C3)),"Сбербанк",IF(ISNUMBER(SEARCH("анализатор",C3)),"Сбербанк",IF(ISNUMBER(SEARCH("пиявк",C3)),"Сбербанк",IF(ISNUMBER(SEARCH("тест",C3)),"Сбербанк",IF(ISNUMBER(SEARCH("Хоз",C3)),"Сбербанк",IF(ISNUMBER(SEARCH("канц",C3)),"Сбербанк",IF(ISNUMBER(SEARCH("связ",C3)),"Сбербанк",IF(ISNUMBER(SEARCH("чистк",C3)),"Сбербанк",IF(ISNUMBER(SEARCH("питьев",C3)),"Сбербанк",IF(ISNUMBER(SEARCH("вакц",C3)),"Сбербанк",IF(ISNUMBER(SEARCH("узи",C3)),"Сбербанк",IF(ISNUMBER(SEARCH("дези",C3)),"Сбербанк",IF(ISNUMBER(SEARCH("перчатк",C3)),"Сбербанк",IF(ISNUMBER(SEARCH("материалы мед",C3)),"Сбербанк",IF(ISNUMBER(SEARCH("картридж",C3)),"Сбербанк",IF(ISNUMBER(SEARCH("взносы",C3)),"Сбербанк",IF(ISNUMBER(SEARCH("аспирац",C3)),"Сбербанк",IF(ISNUMBER(SEARCH("пробирк",C3)),"Сбербанк",IF(ISNUMBER(SEARCH("игл",C3)),"Сбербанк",IF(ISNUMBER(SEARCH("электрод",C3)),"Сбербанк",IF(ISNUMBER(SEARCH("наконечник",C3)),"Сбербанк",IF(ISNUMBER(SEARCH("отход",C3)),"Сбербанк",IF(ISNUMBER(SEARCH("охран",C3)),"Сбербанк",IF(ISNUMBER(SEARCH("программн",C3)),"Сбербанк",IF(ISNUMBER(SEARCH("учет",C3)),"Сбербанк",IF(ISNUMBER(SEARCH("электромотор",C3)),"Сбербанк",IF(ISNUMBER(SEARCH("займ",C3)),"Сбербанк",IF(ISNUMBER(SEARCH("кредит",C3)),"Сбербанк",IF(ISNUMBER(SEARCH("бахил",C3)),"Сбербанк",IF(ISNUMBER(SEARCH("лизинг",C3)),"Сбербанк",""))))))))))))))))))))))))))))))))))))))))</f>
        <v>Поступления (эквайринг)</v>
      </c>
      <c r="I3" s="21" t="str">
        <f>IF(ISNUMBER(SEARCH("эквайринг",C3)),"",IF(ISNUMBER(SEARCH("Отпускные",C3)),"Выплата зарплаты",IF(ISNUMBER(SEARCH("Заработн",C3)),"Выплата зарплаты",IF(ISNUMBER(SEARCH("нетрудоспособ",C3)),"Выплата зарплаты",IF(ISNUMBER(SEARCH("Налог на доходы",C3)),"Уплата налога (налоговый агент)",IF(ISNUMBER(SEARCH("комисси",C3)),"Услуги банка прочие",IF(ISNUMBER(SEARCH("хорошая",C3)),"Услуги банка прочие",IF(ISNUMBER(SEARCH("имуществ",C3)),"Уплата налога",IF(ISNUMBER(SEARCH("транспорт",C3)),"Транспортные расходы",IF(ISNUMBER(SEARCH("У19-04",C3)),"Выплата зарплаты",IF(ISNUMBER(SEARCH("лаб.",C3)),"Услуги сторонних организаций произв. характера",IF(ISNUMBER(SEARCH("анализатор",C3)),"Материальные расходы",IF(ISNUMBER(SEARCH("пиявк",C3)),"Материальные расходы",IF(ISNUMBER(SEARCH("тест",C3)),"Материальные расходы",IF(ISNUMBER(SEARCH("Хоз",C3)),"Содержание офиса",IF(ISNUMBER(SEARCH("канц",C3)),"Канцелярские расходы",IF(ISNUMBER(SEARCH("связ",C3)),"Связь",IF(ISNUMBER(SEARCH("чистк",C3)),"Содержание офиса",IF(ISNUMBER(SEARCH("питьев",C3)),"Содержание офиса",IF(ISNUMBER(SEARCH("вакц",C3)),"Материальные расходы",IF(ISNUMBER(SEARCH("узи",C3)),"Материальные расходы",IF(ISNUMBER(SEARCH("дези",C3)),"Материалы для МУ",IF(ISNUMBER(SEARCH("перчатк",C3)),"Материалы для МУ",IF(ISNUMBER(SEARCH("материалы мед",C3)),"Материалы для МУ",IF(ISNUMBER(SEARCH("картридж",C3)),"Офисное оборудование, компьютеры, оргтехника",IF(ISNUMBER(SEARCH("взносы",C3)),"Уплата страховых взносов",IF(ISNUMBER(SEARCH("аспирац",C3)),"Материальные расходы",IF(ISNUMBER(SEARCH("пробирк",C3)),"Материалы для МУ",IF(ISNUMBER(SEARCH("игл",C3)),"Материалы для МУ",IF(ISNUMBER(SEARCH("электрод",C3)),"Материальные расходы",IF(ISNUMBER(SEARCH("наконечник",C3)),"Материальные расходы",IF(ISNUMBER(SEARCH("отход",C3)),"Удаление отходов, дезинфекция",IF(ISNUMBER(SEARCH("охран",C3)),"Охрана",IF(ISNUMBER(SEARCH("программн",C3)),"Программное обеспечение",IF(ISNUMBER(SEARCH("учет",C3)),"Учет, юридическое оформление",IF(ISNUMBER(SEARCH("электромотор",C3)),"Материальные расходы",IF(ISNUMBER(SEARCH("займ",C3)),"Прочие выплаты",IF(ISNUMBER(SEARCH("кредит",C3)),"Кредит",IF(ISNUMBER(SEARCH("бахил",C3)),"Материалы для МУ",IF(ISNUMBER(SEARCH("лизинг",C3)),"Оплата поставщику основных средств",""))))))))))))))))))))))))))))))))))))))))</f>
        <v/>
      </c>
      <c r="J3" s="21" t="str">
        <f>E3</f>
        <v>Сбербанк</v>
      </c>
    </row>
    <row r="4" spans="1:10" ht="20.25" customHeight="1" x14ac:dyDescent="0.25">
      <c r="A4" s="13">
        <v>43922.125023148023</v>
      </c>
      <c r="B4" s="14">
        <v>63557.48</v>
      </c>
      <c r="C4" s="6" t="s">
        <v>58</v>
      </c>
      <c r="D4" s="20" t="str">
        <f t="shared" ref="D4:D20" si="0">IF(ISNUMBER(SEARCH("эквайринг",C4)),"51",IF(ISNUMBER(SEARCH("Отпускные",C4)),"70",IF(ISNUMBER(SEARCH("Заработн",C4)),"70",IF(ISNUMBER(SEARCH("нетрудоспособ",C4)),"70",IF(ISNUMBER(SEARCH("Налог на доходы",C4)),"68.1",IF(ISNUMBER(SEARCH("комисси",C4)),"91.2",IF(ISNUMBER(SEARCH("хорошая",C4)),"91.2",IF(ISNUMBER(SEARCH("имуществ",C4)),"91.2",IF(ISNUMBER(SEARCH("транспорт",C4)),"25",IF(ISNUMBER(SEARCH("У19-04",C4)),"70",IF(ISNUMBER(SEARCH("лаб.",C4)),"20",IF(ISNUMBER(SEARCH("анализатор",C4)),"20",IF(ISNUMBER(SEARCH("пиявк",C4)),"20",IF(ISNUMBER(SEARCH("тест",C4)),"20",IF(ISNUMBER(SEARCH("Хоз",C4)),"26",IF(ISNUMBER(SEARCH("канц",C4)),"26",IF(ISNUMBER(SEARCH("связ",C4)),"26",IF(ISNUMBER(SEARCH("чистк",C4)),"26",IF(ISNUMBER(SEARCH("питьев",C4)),"26",IF(ISNUMBER(SEARCH("вакц",C4)),"20",IF(ISNUMBER(SEARCH("узи",C4)),"20",IF(ISNUMBER(SEARCH("дези",C4)),"25",IF(ISNUMBER(SEARCH("перчатк",C4)),"25",IF(ISNUMBER(SEARCH("материалы мед",C4)),"25",IF(ISNUMBER(SEARCH("картридж",C4)),"26",IF(ISNUMBER(SEARCH("взносы",C4)),"69.2.2",IF(ISNUMBER(SEARCH("аспирац",C4)),"20",IF(ISNUMBER(SEARCH("пробирк",C4)),"25",IF(ISNUMBER(SEARCH("игл",C4)),"25",IF(ISNUMBER(SEARCH("электрод",C4)),"20",IF(ISNUMBER(SEARCH("наконечник",C4)),"20",IF(ISNUMBER(SEARCH("отход",C4)),"25",IF(ISNUMBER(SEARCH("охран",C4)),"26",IF(ISNUMBER(SEARCH("программн",C4)),"26",IF(ISNUMBER(SEARCH("учет",C4)),"26",IF(ISNUMBER(SEARCH("электромотор",C4)),"20",IF(ISNUMBER(SEARCH("займ",C4)),"67.1",IF(ISNUMBER(SEARCH("кредит",C4)),"67.1",IF(ISNUMBER(SEARCH("бахил",C4)),"25",IF(ISNUMBER(SEARCH("лизинг",C4)),"08.3",""))))))))))))))))))))))))))))))))))))))))</f>
        <v>51</v>
      </c>
      <c r="E4" s="21" t="str">
        <f t="shared" ref="E4:E20" si="1">_xlfn.IFS(ISNUMBER(SEARCH("эквайринг",C4)),"Сбербанк",ISNUMBER(SEARCH("Отпускные",C4)),"Сотрудник",ISNUMBER(SEARCH("заработн",C4)),"Сотрудник",ISNUMBER(SEARCH("анализы",C4)),"Сбербанк",ISNUMBER(SEARCH("тест",C4)),"Лабораторные исследования без участия врача",ISNUMBER(SEARCH("анализатор",C4)),"Лабораторные исследования без участия врача",ISNUMBER(SEARCH("налог на доходы",C4)),"Налог:начисл./уплач.",ISNUMBER(SEARCH("имуществ",C4)),"Налог на имущество",ISNUMBER(SEARCH("нетрудоспособ",C4)),"Сотрудник",ISNUMBER(SEARCH("У19-04",C4)),"Маркова В.В.",ISNUMBER(SEARCH("лизинг",C4)),"6 этаж",ISNUMBER(SEARCH("займ",C4)),"Кредитная организация",ISNUMBER(SEARCH("комисси",C4)),"Услуги банка прочие",ISNUMBER(SEARCH("хорошая",C4)),"Услуги банка прочие",ISNUMBER(SEARCH("электромоторн",C4)),"Прием врача",ISNUMBER(SEARCH("учет",C4)),"Учет, юридические услуги",ISNUMBER(SEARCH("канц",C4)),"Канцелярские расходы",ISNUMBER(SEARCH("хоз",C4)),"Содержание офиса",ISNUMBER(SEARCH("страхов",C4)),"Страховые взносы",ISNUMBER(SEARCH("программн",C4)),"Программное обеспечение",ISNUMBER(SEARCH("програм",C4)),"Программное обеспечение",ISNUMBER(SEARCH("отход",C4)),"Удаление отходов, дезинфекция",ISNUMBER(SEARCH("электрод",C4)),"Манипуляции простые",ISNUMBER(SEARCH("акупунк",C4)),"Манипуляции",ISNUMBER(SEARCH("узи",C4)),"УЗИ",ISNUMBER(SEARCH("лаб.",C4)),"Лабораторные исследования в сторонних лабораториях",ISNUMBER(SEARCH("наконечник",C4)),"Лабораторные исследования без участия врача",ISNUMBER(SEARCH("материалы медицинско",C4)),"Материалы медицинского назначения",ISNUMBER(SEARCH("охран",C4)),"Охрана",ISNUMBER(SEARCH("полотенц",C4)),"Содержание офиса",ISNUMBER(SEARCH("содержание офиса",C4)),"Содержание офиса",ISNUMBER(SEARCH("дези",C4)),"Материалы медицинского назначения",ISNUMBER(SEARCH("аспираци",C4)),"Манипуляции",ISNUMBER(SEARCH("бахил",C4)),"Материалы медицинского назначения",ISNUMBER(SEARCH("пробирк",C4)),"Материалы медицинского назначения",ISNUMBER(SEARCH("перчатк",C4)),"Материалы медицинского назначения",ISNUMBER(SEARCH("транспорт",C4)),"Транспортные расходы",ISNUMBER(SEARCH("пиявк",C4)),"Прием врача",ISNUMBER(SEARCH("связ",C4)),"Связь",ISNUMBER(SEARCH("картридж",C4)),"Офисное оборудование, компьютеры, оргтехника",ISNUMBER(SEARCH("офисное оборудование",C4)),"Офисное оборудование, компьютеры, оргтехника",ISNUMBER(SEARCH("чистк",C4)),"Содержание офиса",ISNUMBER(SEARCH("питьев",C4)),"Содержание офиса",ISNUMBER(SEARCH("вакц",C4)),"Вакцинация")</f>
        <v>Сбербанк</v>
      </c>
      <c r="F4" s="21" t="str">
        <f t="shared" ref="F4:F20" si="2">_xlfn.IFS(ISNUMBER(SEARCH("эквайринг",C4)),"Поступления (эквайринг)",ISNUMBER(SEARCH("Отпускные",C4)),"Заработная плата",ISNUMBER(SEARCH("налог на",C4)),"",ISNUMBER(SEARCH("налогу",C4)),"",ISNUMBER(SEARCH("заработн",C4)),"Заработная плата",ISNUMBER(SEARCH("У19-04",C4)),"Заработная плата",ISNUMBER(SEARCH("тест",C4)),"Материальные расходы",ISNUMBER(SEARCH("анализатор",C4)),"Материальные расходы",ISNUMBER(SEARCH("нетрудоспособ",C4)),"Заработная плата",ISNUMBER(SEARCH("лизинг",C4)),"Основные средства",ISNUMBER(SEARCH("займ",C4)),"Займ 1 млн.",ISNUMBER(SEARCH("комисси",C4)),"",ISNUMBER(SEARCH("хорошая",C4)),"",ISNUMBER(SEARCH("электромоторн",C4)),"Материальные расходы",ISNUMBER(SEARCH("учет",C4)),"Основное подразделение",ISNUMBER(SEARCH("страхов",C4)),"",ISNUMBER(SEARCH("программн",C4)),"Основное подразделение",ISNUMBER(SEARCH("канц",C4)),"Основное подразделение",ISNUMBER(SEARCH("хоз",C4)),"Основное подразделение",ISNUMBER(SEARCH("отход",C4)),"Основное подразделение",ISNUMBER(SEARCH("электрод",C4)),"Материальные расходы",ISNUMBER(SEARCH("акупунк",C4)),"Материальные расходы",ISNUMBER(SEARCH("лаб.",C4)),"Услуги сторонних организаций",ISNUMBER(SEARCH("УЗИ",C4)),"Материальные расходы",ISNUMBER(SEARCH("наконечник",C4)),"Материальные расходы",ISNUMBER(SEARCH("материалы мед",C4)),"Основное подразделение",ISNUMBER(SEARCH("охран",C4)),"Основное подразделение",ISNUMBER(SEARCH("полотенц",C4)),"Основное подразделение",ISNUMBER(SEARCH("содержание офиса",C4)),"Основное подразделение",ISNUMBER(SEARCH("дези",C4)),"Основное подразделение",ISNUMBER(SEARCH("аспираци",C4)),"Материальные расходы",ISNUMBER(SEARCH("бахил",C4)),"Основное подразделение",ISNUMBER(SEARCH("пробирк",C4)),"Основное подразделение",ISNUMBER(SEARCH("перчатк",C4)),"Основное подразделение",ISNUMBER(SEARCH("транспорт",C4)),"Основное подразделение",ISNUMBER(SEARCH("пиявк",C4)),"Материальные расходы",ISNUMBER(SEARCH("связ",C4)),"Основное подразделение",ISNUMBER(SEARCH("картридж",C4)),"Основное подразделение",ISNUMBER(SEARCH("офисное оборудование",C4)),"Основное подразделение",ISNUMBER(SEARCH("чистк",C4)),"Основное подразделение",ISNUMBER(SEARCH("питьев",C4)),"Основное подразделение",ISNUMBER(SEARCH("вакц",C4)),"Материальные расходы")</f>
        <v>Поступления (эквайринг)</v>
      </c>
      <c r="G4" s="21" t="str">
        <f t="shared" ref="G4:G20" si="3">IF(ISNUMBER(SEARCH("эквайринг",C4)),"57.1",IF(ISNUMBER(SEARCH("Отпускные",C4)),"51",IF(ISNUMBER(SEARCH("Заработн",C4)),"51",IF(ISNUMBER(SEARCH("нетрудоспособ",C4)),"51",IF(ISNUMBER(SEARCH("Налог на доходы",C4)),"51",IF(ISNUMBER(SEARCH("комисси",C4)),"51",IF(ISNUMBER(SEARCH("хорошая",C4)),"51",IF(ISNUMBER(SEARCH("имуществ",C4)),"51",IF(ISNUMBER(SEARCH("транспорт",C4)),"51",IF(ISNUMBER(SEARCH("У19-04",C4)),"51",IF(ISNUMBER(SEARCH("лаб.",C4)),"51",IF(ISNUMBER(SEARCH("анализатор",C4)),"51",IF(ISNUMBER(SEARCH("пиявк",C4)),"51",IF(ISNUMBER(SEARCH("тест",C4)),"51",IF(ISNUMBER(SEARCH("Хоз",C4)),"51",IF(ISNUMBER(SEARCH("канц",C4)),"51",IF(ISNUMBER(SEARCH("связ",C4)),"51",IF(ISNUMBER(SEARCH("чистк",C4)),"51",IF(ISNUMBER(SEARCH("питьев",C4)),"51",IF(ISNUMBER(SEARCH("вакц",C4)),"51",IF(ISNUMBER(SEARCH("узи",C4)),"51",IF(ISNUMBER(SEARCH("дези",C4)),"51",IF(ISNUMBER(SEARCH("перчатк",C4)),"51",IF(ISNUMBER(SEARCH("материалы мед",C4)),"51",IF(ISNUMBER(SEARCH("картридж",C4)),"51",IF(ISNUMBER(SEARCH("взносы",C4)),"51",IF(ISNUMBER(SEARCH("аспирац",C4)),"51",IF(ISNUMBER(SEARCH("пробирк",C4)),"51",IF(ISNUMBER(SEARCH("игл",C4)),"51",IF(ISNUMBER(SEARCH("электрод",C4)),"51",IF(ISNUMBER(SEARCH("наконечник",C4)),"51",IF(ISNUMBER(SEARCH("отход",C4)),"51",IF(ISNUMBER(SEARCH("охран",C4)),"51",IF(ISNUMBER(SEARCH("программн",C4)),"51",IF(ISNUMBER(SEARCH("учет",C4)),"51",IF(ISNUMBER(SEARCH("электромотор",C4)),"51",IF(ISNUMBER(SEARCH("займ",C4)),"51",IF(ISNUMBER(SEARCH("кредит",C4)),"51",IF(ISNUMBER(SEARCH("бахил",C4)),"51",IF(ISNUMBER(SEARCH("лизинг",C4)),"51",""))))))))))))))))))))))))))))))))))))))))</f>
        <v>57.1</v>
      </c>
      <c r="H4" s="21" t="str">
        <f t="shared" ref="H4:H20" si="4">IF(ISNUMBER(SEARCH("эквайринг",C4)),"Поступления (эквайринг)",IF(ISNUMBER(SEARCH("Отпускные",C4)),"Сбербанк",IF(ISNUMBER(SEARCH("Заработн",C4)),"Сбербанк",IF(ISNUMBER(SEARCH("нетрудоспособ",C4)),"Сбербанк",IF(ISNUMBER(SEARCH("Налог на доходы",C4)),"Сбербанк",IF(ISNUMBER(SEARCH("комисси",C4)),"Сбербанк",IF(ISNUMBER(SEARCH("хорошая",C4)),"Сбербанк",IF(ISNUMBER(SEARCH("имуществ",C4)),"Сбербанк",IF(ISNUMBER(SEARCH("транспорт",C4)),"Сбербанк",IF(ISNUMBER(SEARCH("У19-04",C4)),"Сбербанк",IF(ISNUMBER(SEARCH("лаб.",C4)),"Сбербанк",IF(ISNUMBER(SEARCH("анализатор",C4)),"Сбербанк",IF(ISNUMBER(SEARCH("пиявк",C4)),"Сбербанк",IF(ISNUMBER(SEARCH("тест",C4)),"Сбербанк",IF(ISNUMBER(SEARCH("Хоз",C4)),"Сбербанк",IF(ISNUMBER(SEARCH("канц",C4)),"Сбербанк",IF(ISNUMBER(SEARCH("связ",C4)),"Сбербанк",IF(ISNUMBER(SEARCH("чистк",C4)),"Сбербанк",IF(ISNUMBER(SEARCH("питьев",C4)),"Сбербанк",IF(ISNUMBER(SEARCH("вакц",C4)),"Сбербанк",IF(ISNUMBER(SEARCH("узи",C4)),"Сбербанк",IF(ISNUMBER(SEARCH("дези",C4)),"Сбербанк",IF(ISNUMBER(SEARCH("перчатк",C4)),"Сбербанк",IF(ISNUMBER(SEARCH("материалы мед",C4)),"Сбербанк",IF(ISNUMBER(SEARCH("картридж",C4)),"Сбербанк",IF(ISNUMBER(SEARCH("взносы",C4)),"Сбербанк",IF(ISNUMBER(SEARCH("аспирац",C4)),"Сбербанк",IF(ISNUMBER(SEARCH("пробирк",C4)),"Сбербанк",IF(ISNUMBER(SEARCH("игл",C4)),"Сбербанк",IF(ISNUMBER(SEARCH("электрод",C4)),"Сбербанк",IF(ISNUMBER(SEARCH("наконечник",C4)),"Сбербанк",IF(ISNUMBER(SEARCH("отход",C4)),"Сбербанк",IF(ISNUMBER(SEARCH("охран",C4)),"Сбербанк",IF(ISNUMBER(SEARCH("программн",C4)),"Сбербанк",IF(ISNUMBER(SEARCH("учет",C4)),"Сбербанк",IF(ISNUMBER(SEARCH("электромотор",C4)),"Сбербанк",IF(ISNUMBER(SEARCH("займ",C4)),"Сбербанк",IF(ISNUMBER(SEARCH("кредит",C4)),"Сбербанк",IF(ISNUMBER(SEARCH("бахил",C4)),"Сбербанк",IF(ISNUMBER(SEARCH("лизинг",C4)),"Сбербанк",""))))))))))))))))))))))))))))))))))))))))</f>
        <v>Поступления (эквайринг)</v>
      </c>
      <c r="I4" s="21" t="str">
        <f t="shared" ref="I4:I20" si="5">IF(ISNUMBER(SEARCH("эквайринг",C4)),"",IF(ISNUMBER(SEARCH("Отпускные",C4)),"Выплата зарплаты",IF(ISNUMBER(SEARCH("Заработн",C4)),"Выплата зарплаты",IF(ISNUMBER(SEARCH("нетрудоспособ",C4)),"Выплата зарплаты",IF(ISNUMBER(SEARCH("Налог на доходы",C4)),"Уплата налога (налоговый агент)",IF(ISNUMBER(SEARCH("комисси",C4)),"Услуги банка прочие",IF(ISNUMBER(SEARCH("хорошая",C4)),"Услуги банка прочие",IF(ISNUMBER(SEARCH("имуществ",C4)),"Уплата налога",IF(ISNUMBER(SEARCH("транспорт",C4)),"Транспортные расходы",IF(ISNUMBER(SEARCH("У19-04",C4)),"Выплата зарплаты",IF(ISNUMBER(SEARCH("лаб.",C4)),"Услуги сторонних организаций произв. характера",IF(ISNUMBER(SEARCH("анализатор",C4)),"Материальные расходы",IF(ISNUMBER(SEARCH("пиявк",C4)),"Материальные расходы",IF(ISNUMBER(SEARCH("тест",C4)),"Материальные расходы",IF(ISNUMBER(SEARCH("Хоз",C4)),"Содержание офиса",IF(ISNUMBER(SEARCH("канц",C4)),"Канцелярские расходы",IF(ISNUMBER(SEARCH("связ",C4)),"Связь",IF(ISNUMBER(SEARCH("чистк",C4)),"Содержание офиса",IF(ISNUMBER(SEARCH("питьев",C4)),"Содержание офиса",IF(ISNUMBER(SEARCH("вакц",C4)),"Материальные расходы",IF(ISNUMBER(SEARCH("узи",C4)),"Материальные расходы",IF(ISNUMBER(SEARCH("дези",C4)),"Материалы для МУ",IF(ISNUMBER(SEARCH("перчатк",C4)),"Материалы для МУ",IF(ISNUMBER(SEARCH("материалы мед",C4)),"Материалы для МУ",IF(ISNUMBER(SEARCH("картридж",C4)),"Офисное оборудование, компьютеры, оргтехника",IF(ISNUMBER(SEARCH("взносы",C4)),"Уплата страховых взносов",IF(ISNUMBER(SEARCH("аспирац",C4)),"Материальные расходы",IF(ISNUMBER(SEARCH("пробирк",C4)),"Материалы для МУ",IF(ISNUMBER(SEARCH("игл",C4)),"Материалы для МУ",IF(ISNUMBER(SEARCH("электрод",C4)),"Материальные расходы",IF(ISNUMBER(SEARCH("наконечник",C4)),"Материальные расходы",IF(ISNUMBER(SEARCH("отход",C4)),"Удаление отходов, дезинфекция",IF(ISNUMBER(SEARCH("охран",C4)),"Охрана",IF(ISNUMBER(SEARCH("программн",C4)),"Программное обеспечение",IF(ISNUMBER(SEARCH("учет",C4)),"Учет, юридическое оформление",IF(ISNUMBER(SEARCH("электромотор",C4)),"Материальные расходы",IF(ISNUMBER(SEARCH("займ",C4)),"Прочие выплаты",IF(ISNUMBER(SEARCH("кредит",C4)),"Кредит",IF(ISNUMBER(SEARCH("бахил",C4)),"Материалы для МУ",IF(ISNUMBER(SEARCH("лизинг",C4)),"Оплата поставщику основных средств",""))))))))))))))))))))))))))))))))))))))))</f>
        <v/>
      </c>
      <c r="J4" s="21" t="str">
        <f t="shared" ref="J4:J20" si="6">E4</f>
        <v>Сбербанк</v>
      </c>
    </row>
    <row r="5" spans="1:10" ht="20.25" customHeight="1" x14ac:dyDescent="0.25">
      <c r="A5" s="13">
        <v>43923.694247685373</v>
      </c>
      <c r="B5" s="14">
        <v>16369.68</v>
      </c>
      <c r="C5" s="6" t="s">
        <v>59</v>
      </c>
      <c r="D5" s="20" t="str">
        <f t="shared" si="0"/>
        <v>70</v>
      </c>
      <c r="E5" s="21" t="str">
        <f t="shared" si="1"/>
        <v>Сотрудник</v>
      </c>
      <c r="F5" s="21" t="str">
        <f t="shared" si="2"/>
        <v>Заработная плата</v>
      </c>
      <c r="G5" s="21" t="str">
        <f t="shared" si="3"/>
        <v>51</v>
      </c>
      <c r="H5" s="21" t="str">
        <f t="shared" si="4"/>
        <v>Сбербанк</v>
      </c>
      <c r="I5" s="21" t="str">
        <f t="shared" si="5"/>
        <v>Выплата зарплаты</v>
      </c>
      <c r="J5" s="21" t="str">
        <f t="shared" si="6"/>
        <v>Сотрудник</v>
      </c>
    </row>
    <row r="6" spans="1:10" ht="20.25" customHeight="1" x14ac:dyDescent="0.25">
      <c r="A6" s="13">
        <v>43923.614409722388</v>
      </c>
      <c r="B6" s="14">
        <v>401044.71</v>
      </c>
      <c r="C6" s="6" t="s">
        <v>60</v>
      </c>
      <c r="D6" s="20" t="str">
        <f t="shared" si="0"/>
        <v>70</v>
      </c>
      <c r="E6" s="21" t="str">
        <f t="shared" si="1"/>
        <v>Сотрудник</v>
      </c>
      <c r="F6" s="21" t="str">
        <f t="shared" si="2"/>
        <v>Заработная плата</v>
      </c>
      <c r="G6" s="21" t="str">
        <f t="shared" si="3"/>
        <v>51</v>
      </c>
      <c r="H6" s="21" t="str">
        <f t="shared" si="4"/>
        <v>Сбербанк</v>
      </c>
      <c r="I6" s="21" t="str">
        <f t="shared" si="5"/>
        <v>Выплата зарплаты</v>
      </c>
      <c r="J6" s="21" t="str">
        <f t="shared" si="6"/>
        <v>Сотрудник</v>
      </c>
    </row>
    <row r="7" spans="1:10" ht="20.25" customHeight="1" x14ac:dyDescent="0.25">
      <c r="A7" s="13">
        <v>43923.164884259459</v>
      </c>
      <c r="B7" s="14">
        <v>126009.27</v>
      </c>
      <c r="C7" s="6" t="s">
        <v>61</v>
      </c>
      <c r="D7" s="20" t="str">
        <f t="shared" si="0"/>
        <v>51</v>
      </c>
      <c r="E7" s="21" t="str">
        <f t="shared" si="1"/>
        <v>Сбербанк</v>
      </c>
      <c r="F7" s="21" t="str">
        <f t="shared" si="2"/>
        <v>Поступления (эквайринг)</v>
      </c>
      <c r="G7" s="21" t="str">
        <f t="shared" si="3"/>
        <v>57.1</v>
      </c>
      <c r="H7" s="21" t="str">
        <f t="shared" si="4"/>
        <v>Поступления (эквайринг)</v>
      </c>
      <c r="I7" s="21" t="str">
        <f t="shared" si="5"/>
        <v/>
      </c>
      <c r="J7" s="21" t="str">
        <f t="shared" si="6"/>
        <v>Сбербанк</v>
      </c>
    </row>
    <row r="8" spans="1:10" ht="20.25" customHeight="1" x14ac:dyDescent="0.25">
      <c r="A8" s="13">
        <v>43924.716296296101</v>
      </c>
      <c r="B8" s="14">
        <v>637</v>
      </c>
      <c r="C8" s="6" t="s">
        <v>62</v>
      </c>
      <c r="D8" s="20" t="str">
        <f t="shared" si="0"/>
        <v>68.1</v>
      </c>
      <c r="E8" s="21" t="str">
        <f t="shared" si="1"/>
        <v>Налог:начисл./уплач.</v>
      </c>
      <c r="F8" s="21" t="str">
        <f t="shared" si="2"/>
        <v/>
      </c>
      <c r="G8" s="21" t="str">
        <f t="shared" si="3"/>
        <v>51</v>
      </c>
      <c r="H8" s="21" t="str">
        <f t="shared" si="4"/>
        <v>Сбербанк</v>
      </c>
      <c r="I8" s="21" t="str">
        <f t="shared" si="5"/>
        <v>Уплата налога (налоговый агент)</v>
      </c>
      <c r="J8" s="21" t="str">
        <f t="shared" si="6"/>
        <v>Налог:начисл./уплач.</v>
      </c>
    </row>
    <row r="9" spans="1:10" ht="20.25" customHeight="1" x14ac:dyDescent="0.25">
      <c r="A9" s="13">
        <v>43924.716296296101</v>
      </c>
      <c r="B9" s="14">
        <v>2446</v>
      </c>
      <c r="C9" s="6" t="s">
        <v>62</v>
      </c>
      <c r="D9" s="20" t="str">
        <f t="shared" si="0"/>
        <v>68.1</v>
      </c>
      <c r="E9" s="21" t="str">
        <f t="shared" si="1"/>
        <v>Налог:начисл./уплач.</v>
      </c>
      <c r="F9" s="21" t="str">
        <f t="shared" si="2"/>
        <v/>
      </c>
      <c r="G9" s="21" t="str">
        <f t="shared" si="3"/>
        <v>51</v>
      </c>
      <c r="H9" s="21" t="str">
        <f t="shared" si="4"/>
        <v>Сбербанк</v>
      </c>
      <c r="I9" s="21" t="str">
        <f t="shared" si="5"/>
        <v>Уплата налога (налоговый агент)</v>
      </c>
      <c r="J9" s="21" t="str">
        <f t="shared" si="6"/>
        <v>Налог:начисл./уплач.</v>
      </c>
    </row>
    <row r="10" spans="1:10" ht="20.25" customHeight="1" x14ac:dyDescent="0.25">
      <c r="A10" s="13">
        <v>43924.265925926156</v>
      </c>
      <c r="B10" s="14">
        <v>4266.5600000000004</v>
      </c>
      <c r="C10" s="6" t="s">
        <v>63</v>
      </c>
      <c r="D10" s="20" t="str">
        <f t="shared" si="0"/>
        <v>70</v>
      </c>
      <c r="E10" s="21" t="str">
        <f t="shared" si="1"/>
        <v>Сотрудник</v>
      </c>
      <c r="F10" s="21" t="str">
        <f t="shared" si="2"/>
        <v>Заработная плата</v>
      </c>
      <c r="G10" s="21" t="str">
        <f t="shared" si="3"/>
        <v>51</v>
      </c>
      <c r="H10" s="21" t="str">
        <f t="shared" si="4"/>
        <v>Сбербанк</v>
      </c>
      <c r="I10" s="21" t="str">
        <f t="shared" si="5"/>
        <v>Выплата зарплаты</v>
      </c>
      <c r="J10" s="21" t="str">
        <f t="shared" si="6"/>
        <v>Сотрудник</v>
      </c>
    </row>
    <row r="11" spans="1:10" ht="20.25" customHeight="1" x14ac:dyDescent="0.25">
      <c r="A11" s="13">
        <v>43924.710011573974</v>
      </c>
      <c r="B11" s="14">
        <v>14501.3</v>
      </c>
      <c r="C11" s="6" t="s">
        <v>64</v>
      </c>
      <c r="D11" s="20" t="str">
        <f t="shared" si="0"/>
        <v>70</v>
      </c>
      <c r="E11" s="21" t="str">
        <f t="shared" si="1"/>
        <v>Сотрудник</v>
      </c>
      <c r="F11" s="21" t="str">
        <f t="shared" si="2"/>
        <v>Заработная плата</v>
      </c>
      <c r="G11" s="21" t="str">
        <f t="shared" si="3"/>
        <v>51</v>
      </c>
      <c r="H11" s="21" t="str">
        <f t="shared" si="4"/>
        <v>Сбербанк</v>
      </c>
      <c r="I11" s="21" t="str">
        <f t="shared" si="5"/>
        <v>Выплата зарплаты</v>
      </c>
      <c r="J11" s="21" t="str">
        <f t="shared" si="6"/>
        <v>Сотрудник</v>
      </c>
    </row>
    <row r="12" spans="1:10" ht="20.25" customHeight="1" x14ac:dyDescent="0.25">
      <c r="A12" s="13">
        <v>43924.71628472209</v>
      </c>
      <c r="B12" s="14">
        <v>102343</v>
      </c>
      <c r="C12" s="6" t="s">
        <v>65</v>
      </c>
      <c r="D12" s="20" t="str">
        <f t="shared" si="0"/>
        <v>68.1</v>
      </c>
      <c r="E12" s="21" t="str">
        <f t="shared" si="1"/>
        <v>Налог:начисл./уплач.</v>
      </c>
      <c r="F12" s="21" t="str">
        <f t="shared" si="2"/>
        <v/>
      </c>
      <c r="G12" s="21" t="str">
        <f t="shared" si="3"/>
        <v>51</v>
      </c>
      <c r="H12" s="21" t="str">
        <f t="shared" si="4"/>
        <v>Сбербанк</v>
      </c>
      <c r="I12" s="21" t="str">
        <f t="shared" si="5"/>
        <v>Уплата налога (налоговый агент)</v>
      </c>
      <c r="J12" s="21" t="str">
        <f t="shared" si="6"/>
        <v>Налог:начисл./уплач.</v>
      </c>
    </row>
    <row r="13" spans="1:10" ht="20.25" customHeight="1" x14ac:dyDescent="0.25">
      <c r="A13" s="13">
        <v>43924.162500000093</v>
      </c>
      <c r="B13" s="14">
        <v>69530.720000000001</v>
      </c>
      <c r="C13" s="6" t="s">
        <v>66</v>
      </c>
      <c r="D13" s="20" t="str">
        <f t="shared" si="0"/>
        <v>51</v>
      </c>
      <c r="E13" s="21" t="str">
        <f t="shared" si="1"/>
        <v>Сбербанк</v>
      </c>
      <c r="F13" s="21" t="str">
        <f t="shared" si="2"/>
        <v>Поступления (эквайринг)</v>
      </c>
      <c r="G13" s="21" t="str">
        <f t="shared" si="3"/>
        <v>57.1</v>
      </c>
      <c r="H13" s="21" t="str">
        <f t="shared" si="4"/>
        <v>Поступления (эквайринг)</v>
      </c>
      <c r="I13" s="21" t="str">
        <f t="shared" si="5"/>
        <v/>
      </c>
      <c r="J13" s="21" t="str">
        <f t="shared" si="6"/>
        <v>Сбербанк</v>
      </c>
    </row>
    <row r="14" spans="1:10" ht="20.25" customHeight="1" x14ac:dyDescent="0.25">
      <c r="A14" s="13">
        <v>43925.132152777631</v>
      </c>
      <c r="B14" s="14">
        <v>61904.85</v>
      </c>
      <c r="C14" s="6" t="s">
        <v>67</v>
      </c>
      <c r="D14" s="20" t="str">
        <f t="shared" si="0"/>
        <v>51</v>
      </c>
      <c r="E14" s="21" t="str">
        <f t="shared" si="1"/>
        <v>Сбербанк</v>
      </c>
      <c r="F14" s="21" t="str">
        <f t="shared" si="2"/>
        <v>Поступления (эквайринг)</v>
      </c>
      <c r="G14" s="21" t="str">
        <f t="shared" si="3"/>
        <v>57.1</v>
      </c>
      <c r="H14" s="21" t="str">
        <f t="shared" si="4"/>
        <v>Поступления (эквайринг)</v>
      </c>
      <c r="I14" s="21" t="str">
        <f t="shared" si="5"/>
        <v/>
      </c>
      <c r="J14" s="21" t="str">
        <f t="shared" si="6"/>
        <v>Сбербанк</v>
      </c>
    </row>
    <row r="15" spans="1:10" ht="20.25" customHeight="1" x14ac:dyDescent="0.25">
      <c r="A15" s="13">
        <v>43926.146608796436</v>
      </c>
      <c r="B15" s="14">
        <v>38351.78</v>
      </c>
      <c r="C15" s="6" t="s">
        <v>68</v>
      </c>
      <c r="D15" s="20" t="str">
        <f t="shared" si="0"/>
        <v>51</v>
      </c>
      <c r="E15" s="21" t="str">
        <f t="shared" si="1"/>
        <v>Сбербанк</v>
      </c>
      <c r="F15" s="21" t="str">
        <f t="shared" si="2"/>
        <v>Поступления (эквайринг)</v>
      </c>
      <c r="G15" s="21" t="str">
        <f t="shared" si="3"/>
        <v>57.1</v>
      </c>
      <c r="H15" s="21" t="str">
        <f t="shared" si="4"/>
        <v>Поступления (эквайринг)</v>
      </c>
      <c r="I15" s="21" t="str">
        <f t="shared" si="5"/>
        <v/>
      </c>
      <c r="J15" s="21" t="str">
        <f t="shared" si="6"/>
        <v>Сбербанк</v>
      </c>
    </row>
    <row r="16" spans="1:10" ht="20.25" customHeight="1" x14ac:dyDescent="0.25">
      <c r="A16" s="13">
        <v>43927.791956018656</v>
      </c>
      <c r="B16" s="14">
        <v>140.53</v>
      </c>
      <c r="C16" s="6" t="s">
        <v>69</v>
      </c>
      <c r="D16" s="20" t="str">
        <f t="shared" si="0"/>
        <v>91.2</v>
      </c>
      <c r="E16" s="21" t="str">
        <f t="shared" si="1"/>
        <v>Услуги банка прочие</v>
      </c>
      <c r="F16" s="21" t="str">
        <f t="shared" si="2"/>
        <v/>
      </c>
      <c r="G16" s="21" t="str">
        <f t="shared" si="3"/>
        <v>51</v>
      </c>
      <c r="H16" s="21" t="str">
        <f t="shared" si="4"/>
        <v>Сбербанк</v>
      </c>
      <c r="I16" s="21" t="str">
        <f t="shared" si="5"/>
        <v>Услуги банка прочие</v>
      </c>
      <c r="J16" s="21" t="str">
        <f t="shared" si="6"/>
        <v>Услуги банка прочие</v>
      </c>
    </row>
    <row r="17" spans="1:10" ht="20.25" customHeight="1" x14ac:dyDescent="0.25">
      <c r="A17" s="13">
        <v>43927.619907407556</v>
      </c>
      <c r="B17" s="14">
        <v>275</v>
      </c>
      <c r="C17" s="6" t="s">
        <v>70</v>
      </c>
      <c r="D17" s="20" t="str">
        <f t="shared" si="0"/>
        <v>25</v>
      </c>
      <c r="E17" s="21" t="str">
        <f t="shared" si="1"/>
        <v>Транспортные расходы</v>
      </c>
      <c r="F17" s="21" t="str">
        <f t="shared" si="2"/>
        <v>Основное подразделение</v>
      </c>
      <c r="G17" s="21" t="str">
        <f t="shared" si="3"/>
        <v>51</v>
      </c>
      <c r="H17" s="21" t="str">
        <f t="shared" si="4"/>
        <v>Сбербанк</v>
      </c>
      <c r="I17" s="21" t="str">
        <f t="shared" si="5"/>
        <v>Транспортные расходы</v>
      </c>
      <c r="J17" s="21" t="str">
        <f t="shared" si="6"/>
        <v>Транспортные расходы</v>
      </c>
    </row>
    <row r="18" spans="1:10" ht="20.25" customHeight="1" x14ac:dyDescent="0.25">
      <c r="A18" s="13">
        <v>43927.619965277612</v>
      </c>
      <c r="B18" s="14">
        <v>540</v>
      </c>
      <c r="C18" s="6" t="s">
        <v>71</v>
      </c>
      <c r="D18" s="20" t="str">
        <f t="shared" si="0"/>
        <v>25</v>
      </c>
      <c r="E18" s="21" t="str">
        <f t="shared" si="1"/>
        <v>Транспортные расходы</v>
      </c>
      <c r="F18" s="21" t="str">
        <f t="shared" si="2"/>
        <v>Основное подразделение</v>
      </c>
      <c r="G18" s="21" t="str">
        <f t="shared" si="3"/>
        <v>51</v>
      </c>
      <c r="H18" s="21" t="str">
        <f t="shared" si="4"/>
        <v>Сбербанк</v>
      </c>
      <c r="I18" s="21" t="str">
        <f t="shared" si="5"/>
        <v>Транспортные расходы</v>
      </c>
      <c r="J18" s="21" t="str">
        <f t="shared" si="6"/>
        <v>Транспортные расходы</v>
      </c>
    </row>
    <row r="19" spans="1:10" ht="20.25" customHeight="1" x14ac:dyDescent="0.25">
      <c r="A19" s="13">
        <v>43927.62074074056</v>
      </c>
      <c r="B19" s="14">
        <v>28105</v>
      </c>
      <c r="C19" s="6" t="s">
        <v>72</v>
      </c>
      <c r="D19" s="20" t="str">
        <f t="shared" si="0"/>
        <v>70</v>
      </c>
      <c r="E19" s="21" t="str">
        <f t="shared" si="1"/>
        <v>Маркова В.В.</v>
      </c>
      <c r="F19" s="21" t="str">
        <f t="shared" si="2"/>
        <v>Заработная плата</v>
      </c>
      <c r="G19" s="21" t="str">
        <f t="shared" si="3"/>
        <v>51</v>
      </c>
      <c r="H19" s="21" t="str">
        <f t="shared" si="4"/>
        <v>Сбербанк</v>
      </c>
      <c r="I19" s="21" t="str">
        <f t="shared" si="5"/>
        <v>Выплата зарплаты</v>
      </c>
      <c r="J19" s="21" t="str">
        <f t="shared" si="6"/>
        <v>Маркова В.В.</v>
      </c>
    </row>
    <row r="20" spans="1:10" ht="20.25" customHeight="1" x14ac:dyDescent="0.25">
      <c r="A20" s="13">
        <v>43927.620358796325</v>
      </c>
      <c r="B20" s="14">
        <v>39492</v>
      </c>
      <c r="C20" s="6" t="s">
        <v>73</v>
      </c>
      <c r="D20" s="22" t="s">
        <v>11</v>
      </c>
      <c r="E20" s="21" t="s">
        <v>45</v>
      </c>
      <c r="F20" s="21" t="s">
        <v>12</v>
      </c>
      <c r="G20" s="21" t="s">
        <v>56</v>
      </c>
      <c r="H20" s="21" t="s">
        <v>57</v>
      </c>
      <c r="I20" s="21" t="s">
        <v>46</v>
      </c>
      <c r="J20" s="21" t="str">
        <f t="shared" si="6"/>
        <v>6 этаж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ТЗ</vt:lpstr>
      <vt:lpstr>Касса</vt:lpstr>
      <vt:lpstr>Банк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2020-05-11T03:53:42Z</dcterms:created>
  <dcterms:modified xsi:type="dcterms:W3CDTF">2020-05-21T09:29:35Z</dcterms:modified>
</cp:coreProperties>
</file>