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187" firstSheet="1" activeTab="1"/>
  </bookViews>
  <sheets>
    <sheet name="TDSheet" sheetId="1" state="hidden" r:id="rId1"/>
    <sheet name="Лист1" sheetId="2" r:id="rId2"/>
  </sheets>
  <definedNames>
    <definedName name="_xlnm.Print_Area" localSheetId="1">'Лист1'!$A$11:$AJ$30</definedName>
  </definedNames>
  <calcPr fullCalcOnLoad="1"/>
</workbook>
</file>

<file path=xl/comments2.xml><?xml version="1.0" encoding="utf-8"?>
<comments xmlns="http://schemas.openxmlformats.org/spreadsheetml/2006/main">
  <authors>
    <author>Владислав Ардашев</author>
  </authors>
  <commentList>
    <comment ref="J17" authorId="0">
      <text>
        <r>
          <rPr>
            <b/>
            <sz val="9"/>
            <rFont val="Tahoma"/>
            <family val="0"/>
          </rPr>
          <t>Владислав Ардашев:</t>
        </r>
        <r>
          <rPr>
            <sz val="9"/>
            <rFont val="Tahoma"/>
            <family val="0"/>
          </rPr>
          <t xml:space="preserve">
расход осуществляется документом Требоване-накладная со склада цех разделки именно эти два условия необходимо учесть при заполнении колонки продажа</t>
        </r>
      </text>
    </comment>
    <comment ref="L19" authorId="0">
      <text>
        <r>
          <rPr>
            <b/>
            <sz val="9"/>
            <rFont val="Tahoma"/>
            <family val="0"/>
          </rPr>
          <t>Владислав Ардашев:</t>
        </r>
        <r>
          <rPr>
            <sz val="9"/>
            <rFont val="Tahoma"/>
            <family val="0"/>
          </rPr>
          <t xml:space="preserve">
Формула для расчета цены филе из сельди на коже</t>
        </r>
      </text>
    </comment>
  </commentList>
</comments>
</file>

<file path=xl/sharedStrings.xml><?xml version="1.0" encoding="utf-8"?>
<sst xmlns="http://schemas.openxmlformats.org/spreadsheetml/2006/main" count="206" uniqueCount="59">
  <si>
    <t>Разделка сельди на "Филе из сельди на коже " с учетом возвратных отходов</t>
  </si>
  <si>
    <t>Тип цен: Учетная цена (с НДС)</t>
  </si>
  <si>
    <t>Номенклатура/Характеристика по датам разделки</t>
  </si>
  <si>
    <t>Сельдь (группа СЕЛЬДЬ (сырье))</t>
  </si>
  <si>
    <t>Филе из сельди на коже</t>
  </si>
  <si>
    <t>Икра
Ст-ть по 340руб зрелая, по 180руб не зрел и солён,  полузрел</t>
  </si>
  <si>
    <t>Молоки из сельди с/м</t>
  </si>
  <si>
    <t>Рыбные отходы с/м и с/с</t>
  </si>
  <si>
    <t>кг.</t>
  </si>
  <si>
    <t>цена 1 кг</t>
  </si>
  <si>
    <t>стоимость</t>
  </si>
  <si>
    <t>%</t>
  </si>
  <si>
    <t>ООО "Меркурий", БМРТ "Бутовск", 04/19</t>
  </si>
  <si>
    <t>01.10.2019</t>
  </si>
  <si>
    <t>Сельдь с/м с/г н/потр 200-300(Тихоокеанская)</t>
  </si>
  <si>
    <t>02.10.2019</t>
  </si>
  <si>
    <t>03.10.2019</t>
  </si>
  <si>
    <t>ПАО Океанрыбфлот,БМРТ "Поллукс" 26.12.18</t>
  </si>
  <si>
    <t>Сельдь с/м с/г н/потр 350+(Тихоокеанская)</t>
  </si>
  <si>
    <t>ИТОГО:</t>
  </si>
  <si>
    <t>Вариант группировки по характеристики</t>
  </si>
  <si>
    <t>Вариант группировки по дням</t>
  </si>
  <si>
    <t>Серия</t>
  </si>
  <si>
    <t>Расценка</t>
  </si>
  <si>
    <t>Филе сельди с/с с/г</t>
  </si>
  <si>
    <t>Сумма</t>
  </si>
  <si>
    <t>Расценка:</t>
  </si>
  <si>
    <t>Стоимость посола:</t>
  </si>
  <si>
    <t>отходы</t>
  </si>
  <si>
    <t>соль</t>
  </si>
  <si>
    <t>Данные для ввода в ручную:</t>
  </si>
  <si>
    <t>1. Разделка (документом ОПЗС)</t>
  </si>
  <si>
    <t>2. Посол (документом ОПЗС)</t>
  </si>
  <si>
    <t>3. Выпуск продукции (документом ОПЗС), для получения сведений об отходах</t>
  </si>
  <si>
    <t>Этапы от кругляка до филе из сельди с/с с/г с возвратными отходами по документам ОПЗС:</t>
  </si>
  <si>
    <t>стоимость отходов 3,5 руб.</t>
  </si>
  <si>
    <t>Выход кг.</t>
  </si>
  <si>
    <t>Продажа кг.</t>
  </si>
  <si>
    <t>На посол кг.</t>
  </si>
  <si>
    <t>Филе сельди с/с</t>
  </si>
  <si>
    <t>% сол</t>
  </si>
  <si>
    <t>Ст-сть посола</t>
  </si>
  <si>
    <t>Ст-сть отходов</t>
  </si>
  <si>
    <t>0614-1003</t>
  </si>
  <si>
    <t>0614-1002</t>
  </si>
  <si>
    <t>0614-1001</t>
  </si>
  <si>
    <t>0614</t>
  </si>
  <si>
    <t>0906</t>
  </si>
  <si>
    <t>0906-1001</t>
  </si>
  <si>
    <t>Кол-во отходов</t>
  </si>
  <si>
    <t>Стоимость отходов</t>
  </si>
  <si>
    <t>Справочные данные:</t>
  </si>
  <si>
    <t>Сумма1</t>
  </si>
  <si>
    <t>Цена филе б/ш</t>
  </si>
  <si>
    <t>Разделка сельди по характеристикам и сериям c 01.10.2019 по 03.10.2019</t>
  </si>
  <si>
    <t>Икра из сельди с/м зрелая</t>
  </si>
  <si>
    <t>Рыбные отходы</t>
  </si>
  <si>
    <t>Возвратные отходы полученные документом ОПЗС при выпуске Филе из сельди на коже, нужны для расчета филе из сельди на коже, но в отчете должны отображаться при условии галки показать в/о</t>
  </si>
  <si>
    <t>по этой строке есть все документы в 1С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</si>
</sst>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;[Red]\-#,##0.000"/>
    <numFmt numFmtId="165" formatCode="0.00;[Red]\-0.00"/>
    <numFmt numFmtId="166" formatCode="0.000;[Red]\-0.000"/>
    <numFmt numFmtId="167" formatCode="#,##0.000_ ;[Red]\-#,##0.000\ "/>
    <numFmt numFmtId="168" formatCode="0.00_ ;[Red]\-0.00\ "/>
    <numFmt numFmtId="169" formatCode="#,##0.00_ ;[Red]\-#,##0.00\ "/>
    <numFmt numFmtId="170" formatCode="0.000_ ;[Red]\-0.000\ "/>
    <numFmt numFmtId="171" formatCode="#,##0.00\ &quot;₽&quot;"/>
  </numFmts>
  <fonts count="42"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164" fontId="2" fillId="33" borderId="10" xfId="0" applyNumberFormat="1" applyFont="1" applyFill="1" applyBorder="1" applyAlignment="1">
      <alignment horizontal="right" wrapText="1"/>
    </xf>
    <xf numFmtId="165" fontId="2" fillId="33" borderId="10" xfId="0" applyNumberFormat="1" applyFont="1" applyFill="1" applyBorder="1" applyAlignment="1">
      <alignment horizontal="right"/>
    </xf>
    <xf numFmtId="40" fontId="2" fillId="33" borderId="10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 horizontal="right" wrapText="1"/>
    </xf>
    <xf numFmtId="165" fontId="2" fillId="0" borderId="10" xfId="0" applyNumberFormat="1" applyFont="1" applyBorder="1" applyAlignment="1">
      <alignment horizontal="right"/>
    </xf>
    <xf numFmtId="40" fontId="2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left"/>
    </xf>
    <xf numFmtId="164" fontId="3" fillId="33" borderId="10" xfId="0" applyNumberFormat="1" applyFont="1" applyFill="1" applyBorder="1" applyAlignment="1">
      <alignment horizontal="right" wrapText="1"/>
    </xf>
    <xf numFmtId="165" fontId="3" fillId="33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>
      <alignment horizontal="right" wrapText="1"/>
    </xf>
    <xf numFmtId="165" fontId="3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 wrapText="1"/>
    </xf>
    <xf numFmtId="166" fontId="3" fillId="0" borderId="10" xfId="0" applyNumberFormat="1" applyFont="1" applyBorder="1" applyAlignment="1">
      <alignment horizontal="right" wrapText="1"/>
    </xf>
    <xf numFmtId="0" fontId="0" fillId="0" borderId="12" xfId="0" applyFont="1" applyBorder="1" applyAlignment="1">
      <alignment horizontal="left"/>
    </xf>
    <xf numFmtId="0" fontId="4" fillId="33" borderId="10" xfId="0" applyNumberFormat="1" applyFont="1" applyFill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3" fillId="0" borderId="11" xfId="0" applyNumberFormat="1" applyFont="1" applyBorder="1" applyAlignment="1">
      <alignment horizontal="left" wrapText="1"/>
    </xf>
    <xf numFmtId="164" fontId="2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0" fontId="0" fillId="34" borderId="0" xfId="0" applyFill="1" applyAlignment="1">
      <alignment horizontal="left"/>
    </xf>
    <xf numFmtId="40" fontId="3" fillId="33" borderId="10" xfId="0" applyNumberFormat="1" applyFont="1" applyFill="1" applyBorder="1" applyAlignment="1">
      <alignment horizontal="right"/>
    </xf>
    <xf numFmtId="165" fontId="2" fillId="33" borderId="10" xfId="0" applyNumberFormat="1" applyFont="1" applyFill="1" applyBorder="1" applyAlignment="1">
      <alignment horizontal="right"/>
    </xf>
    <xf numFmtId="0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/>
    </xf>
    <xf numFmtId="40" fontId="2" fillId="35" borderId="1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167" fontId="0" fillId="0" borderId="0" xfId="0" applyNumberFormat="1" applyAlignment="1">
      <alignment/>
    </xf>
    <xf numFmtId="0" fontId="3" fillId="35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5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0" fontId="3" fillId="0" borderId="10" xfId="0" applyNumberFormat="1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wrapText="1"/>
    </xf>
    <xf numFmtId="171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171" fontId="3" fillId="34" borderId="0" xfId="0" applyNumberFormat="1" applyFont="1" applyFill="1" applyAlignment="1">
      <alignment horizontal="left"/>
    </xf>
    <xf numFmtId="0" fontId="2" fillId="21" borderId="10" xfId="0" applyNumberFormat="1" applyFont="1" applyFill="1" applyBorder="1" applyAlignment="1">
      <alignment horizontal="center"/>
    </xf>
    <xf numFmtId="0" fontId="2" fillId="21" borderId="10" xfId="0" applyNumberFormat="1" applyFont="1" applyFill="1" applyBorder="1" applyAlignment="1">
      <alignment horizontal="center" vertical="top"/>
    </xf>
    <xf numFmtId="49" fontId="2" fillId="21" borderId="10" xfId="0" applyNumberFormat="1" applyFont="1" applyFill="1" applyBorder="1" applyAlignment="1">
      <alignment horizontal="right"/>
    </xf>
    <xf numFmtId="164" fontId="2" fillId="21" borderId="10" xfId="0" applyNumberFormat="1" applyFont="1" applyFill="1" applyBorder="1" applyAlignment="1">
      <alignment horizontal="right" wrapText="1"/>
    </xf>
    <xf numFmtId="165" fontId="2" fillId="21" borderId="10" xfId="0" applyNumberFormat="1" applyFont="1" applyFill="1" applyBorder="1" applyAlignment="1">
      <alignment horizontal="right"/>
    </xf>
    <xf numFmtId="165" fontId="2" fillId="21" borderId="10" xfId="0" applyNumberFormat="1" applyFont="1" applyFill="1" applyBorder="1" applyAlignment="1">
      <alignment horizontal="right"/>
    </xf>
    <xf numFmtId="40" fontId="2" fillId="21" borderId="10" xfId="0" applyNumberFormat="1" applyFont="1" applyFill="1" applyBorder="1" applyAlignment="1">
      <alignment horizontal="right"/>
    </xf>
    <xf numFmtId="49" fontId="3" fillId="21" borderId="10" xfId="0" applyNumberFormat="1" applyFont="1" applyFill="1" applyBorder="1" applyAlignment="1">
      <alignment horizontal="right"/>
    </xf>
    <xf numFmtId="164" fontId="3" fillId="21" borderId="10" xfId="0" applyNumberFormat="1" applyFont="1" applyFill="1" applyBorder="1" applyAlignment="1">
      <alignment horizontal="right" wrapText="1"/>
    </xf>
    <xf numFmtId="164" fontId="3" fillId="21" borderId="10" xfId="0" applyNumberFormat="1" applyFont="1" applyFill="1" applyBorder="1" applyAlignment="1">
      <alignment horizontal="right" wrapText="1"/>
    </xf>
    <xf numFmtId="165" fontId="3" fillId="21" borderId="10" xfId="0" applyNumberFormat="1" applyFont="1" applyFill="1" applyBorder="1" applyAlignment="1">
      <alignment horizontal="right"/>
    </xf>
    <xf numFmtId="40" fontId="3" fillId="21" borderId="10" xfId="0" applyNumberFormat="1" applyFont="1" applyFill="1" applyBorder="1" applyAlignment="1">
      <alignment horizontal="right"/>
    </xf>
    <xf numFmtId="164" fontId="2" fillId="21" borderId="10" xfId="0" applyNumberFormat="1" applyFont="1" applyFill="1" applyBorder="1" applyAlignment="1">
      <alignment horizontal="right" wrapText="1"/>
    </xf>
    <xf numFmtId="165" fontId="3" fillId="21" borderId="10" xfId="0" applyNumberFormat="1" applyFont="1" applyFill="1" applyBorder="1" applyAlignment="1">
      <alignment horizontal="right"/>
    </xf>
    <xf numFmtId="0" fontId="2" fillId="8" borderId="10" xfId="0" applyNumberFormat="1" applyFont="1" applyFill="1" applyBorder="1" applyAlignment="1">
      <alignment horizontal="center"/>
    </xf>
    <xf numFmtId="0" fontId="2" fillId="8" borderId="10" xfId="0" applyNumberFormat="1" applyFont="1" applyFill="1" applyBorder="1" applyAlignment="1">
      <alignment horizontal="center" vertical="top"/>
    </xf>
    <xf numFmtId="40" fontId="2" fillId="8" borderId="10" xfId="0" applyNumberFormat="1" applyFont="1" applyFill="1" applyBorder="1" applyAlignment="1">
      <alignment horizontal="right"/>
    </xf>
    <xf numFmtId="164" fontId="2" fillId="8" borderId="10" xfId="0" applyNumberFormat="1" applyFont="1" applyFill="1" applyBorder="1" applyAlignment="1">
      <alignment horizontal="right" wrapText="1"/>
    </xf>
    <xf numFmtId="165" fontId="2" fillId="8" borderId="10" xfId="0" applyNumberFormat="1" applyFont="1" applyFill="1" applyBorder="1" applyAlignment="1">
      <alignment horizontal="right"/>
    </xf>
    <xf numFmtId="165" fontId="2" fillId="8" borderId="10" xfId="0" applyNumberFormat="1" applyFont="1" applyFill="1" applyBorder="1" applyAlignment="1">
      <alignment horizontal="right"/>
    </xf>
    <xf numFmtId="49" fontId="3" fillId="8" borderId="10" xfId="0" applyNumberFormat="1" applyFont="1" applyFill="1" applyBorder="1" applyAlignment="1">
      <alignment horizontal="right"/>
    </xf>
    <xf numFmtId="164" fontId="3" fillId="8" borderId="10" xfId="0" applyNumberFormat="1" applyFont="1" applyFill="1" applyBorder="1" applyAlignment="1">
      <alignment horizontal="right" wrapText="1"/>
    </xf>
    <xf numFmtId="165" fontId="3" fillId="8" borderId="10" xfId="0" applyNumberFormat="1" applyFont="1" applyFill="1" applyBorder="1" applyAlignment="1">
      <alignment horizontal="right"/>
    </xf>
    <xf numFmtId="40" fontId="3" fillId="8" borderId="10" xfId="0" applyNumberFormat="1" applyFont="1" applyFill="1" applyBorder="1" applyAlignment="1">
      <alignment horizontal="right"/>
    </xf>
    <xf numFmtId="49" fontId="2" fillId="8" borderId="10" xfId="0" applyNumberFormat="1" applyFont="1" applyFill="1" applyBorder="1" applyAlignment="1">
      <alignment horizontal="right"/>
    </xf>
    <xf numFmtId="164" fontId="2" fillId="8" borderId="10" xfId="0" applyNumberFormat="1" applyFont="1" applyFill="1" applyBorder="1" applyAlignment="1">
      <alignment horizontal="right" wrapText="1"/>
    </xf>
    <xf numFmtId="166" fontId="3" fillId="8" borderId="10" xfId="0" applyNumberFormat="1" applyFont="1" applyFill="1" applyBorder="1" applyAlignment="1">
      <alignment horizontal="right" wrapText="1"/>
    </xf>
    <xf numFmtId="166" fontId="2" fillId="8" borderId="10" xfId="0" applyNumberFormat="1" applyFont="1" applyFill="1" applyBorder="1" applyAlignment="1">
      <alignment horizontal="right" wrapText="1"/>
    </xf>
    <xf numFmtId="166" fontId="3" fillId="8" borderId="10" xfId="0" applyNumberFormat="1" applyFont="1" applyFill="1" applyBorder="1" applyAlignment="1">
      <alignment horizontal="right" wrapText="1"/>
    </xf>
    <xf numFmtId="0" fontId="2" fillId="13" borderId="10" xfId="0" applyNumberFormat="1" applyFont="1" applyFill="1" applyBorder="1" applyAlignment="1">
      <alignment horizontal="center"/>
    </xf>
    <xf numFmtId="40" fontId="2" fillId="13" borderId="10" xfId="0" applyNumberFormat="1" applyFont="1" applyFill="1" applyBorder="1" applyAlignment="1">
      <alignment horizontal="right"/>
    </xf>
    <xf numFmtId="40" fontId="3" fillId="13" borderId="10" xfId="0" applyNumberFormat="1" applyFont="1" applyFill="1" applyBorder="1" applyAlignment="1">
      <alignment horizontal="right"/>
    </xf>
    <xf numFmtId="0" fontId="2" fillId="13" borderId="10" xfId="0" applyNumberFormat="1" applyFont="1" applyFill="1" applyBorder="1" applyAlignment="1">
      <alignment horizontal="center" vertical="top"/>
    </xf>
    <xf numFmtId="164" fontId="2" fillId="13" borderId="10" xfId="0" applyNumberFormat="1" applyFont="1" applyFill="1" applyBorder="1" applyAlignment="1">
      <alignment horizontal="right" wrapText="1"/>
    </xf>
    <xf numFmtId="165" fontId="2" fillId="13" borderId="10" xfId="0" applyNumberFormat="1" applyFont="1" applyFill="1" applyBorder="1" applyAlignment="1">
      <alignment horizontal="right"/>
    </xf>
    <xf numFmtId="164" fontId="3" fillId="13" borderId="10" xfId="0" applyNumberFormat="1" applyFont="1" applyFill="1" applyBorder="1" applyAlignment="1">
      <alignment horizontal="right" wrapText="1"/>
    </xf>
    <xf numFmtId="165" fontId="3" fillId="13" borderId="10" xfId="0" applyNumberFormat="1" applyFont="1" applyFill="1" applyBorder="1" applyAlignment="1">
      <alignment horizontal="right"/>
    </xf>
    <xf numFmtId="169" fontId="0" fillId="0" borderId="0" xfId="0" applyNumberFormat="1" applyAlignment="1">
      <alignment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15" xfId="0" applyBorder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21" borderId="11" xfId="0" applyNumberFormat="1" applyFont="1" applyFill="1" applyBorder="1" applyAlignment="1">
      <alignment horizontal="center" vertical="center" wrapText="1"/>
    </xf>
    <xf numFmtId="0" fontId="2" fillId="21" borderId="16" xfId="0" applyNumberFormat="1" applyFont="1" applyFill="1" applyBorder="1" applyAlignment="1">
      <alignment horizontal="center" vertical="center" wrapText="1"/>
    </xf>
    <xf numFmtId="0" fontId="2" fillId="21" borderId="17" xfId="0" applyNumberFormat="1" applyFont="1" applyFill="1" applyBorder="1" applyAlignment="1">
      <alignment horizontal="center" vertical="center" wrapText="1"/>
    </xf>
    <xf numFmtId="0" fontId="2" fillId="8" borderId="11" xfId="0" applyNumberFormat="1" applyFont="1" applyFill="1" applyBorder="1" applyAlignment="1">
      <alignment horizontal="center" vertical="center" wrapText="1"/>
    </xf>
    <xf numFmtId="0" fontId="2" fillId="8" borderId="16" xfId="0" applyNumberFormat="1" applyFont="1" applyFill="1" applyBorder="1" applyAlignment="1">
      <alignment horizontal="center" vertical="center" wrapText="1"/>
    </xf>
    <xf numFmtId="0" fontId="2" fillId="8" borderId="17" xfId="0" applyNumberFormat="1" applyFont="1" applyFill="1" applyBorder="1" applyAlignment="1">
      <alignment horizontal="center" vertical="center" wrapText="1"/>
    </xf>
    <xf numFmtId="0" fontId="2" fillId="1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600075</xdr:colOff>
      <xdr:row>15</xdr:row>
      <xdr:rowOff>219075</xdr:rowOff>
    </xdr:from>
    <xdr:ext cx="1695450" cy="209550"/>
    <xdr:sp>
      <xdr:nvSpPr>
        <xdr:cNvPr id="1" name="TextBox 2"/>
        <xdr:cNvSpPr txBox="1">
          <a:spLocks noChangeArrowheads="1"/>
        </xdr:cNvSpPr>
      </xdr:nvSpPr>
      <xdr:spPr>
        <a:xfrm>
          <a:off x="8820150" y="1038225"/>
          <a:ext cx="1695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см. примечание и формулы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V26"/>
  <sheetViews>
    <sheetView zoomScalePageLayoutView="0" workbookViewId="0" topLeftCell="A1">
      <selection activeCell="A16" sqref="A16:IV26"/>
    </sheetView>
  </sheetViews>
  <sheetFormatPr defaultColWidth="10.66015625" defaultRowHeight="11.25" outlineLevelRow="1"/>
  <cols>
    <col min="1" max="1" width="2.33203125" style="1" customWidth="1"/>
    <col min="2" max="2" width="51.33203125" style="1" customWidth="1"/>
    <col min="3" max="3" width="50.16015625" style="1" customWidth="1"/>
    <col min="4" max="4" width="18.66015625" style="1" customWidth="1"/>
    <col min="5" max="5" width="11.83203125" style="1" customWidth="1"/>
    <col min="6" max="6" width="19.83203125" style="1" customWidth="1"/>
    <col min="7" max="7" width="18.66015625" style="1" customWidth="1"/>
    <col min="8" max="9" width="10.5" style="1" customWidth="1"/>
    <col min="10" max="10" width="19.83203125" style="1" customWidth="1"/>
    <col min="11" max="11" width="18.66015625" style="1" customWidth="1"/>
    <col min="12" max="13" width="10.5" style="1" customWidth="1"/>
    <col min="14" max="14" width="19.83203125" style="1" customWidth="1"/>
    <col min="15" max="15" width="18.66015625" style="1" customWidth="1"/>
    <col min="16" max="17" width="10.5" style="1" customWidth="1"/>
    <col min="18" max="18" width="19.83203125" style="1" customWidth="1"/>
    <col min="19" max="19" width="18.66015625" style="1" customWidth="1"/>
    <col min="20" max="21" width="10.5" style="1" customWidth="1"/>
    <col min="22" max="22" width="19.83203125" style="1" customWidth="1"/>
  </cols>
  <sheetData>
    <row r="1" ht="11.25" customHeight="1">
      <c r="B1" s="29" t="s">
        <v>20</v>
      </c>
    </row>
    <row r="2" ht="15.75" customHeight="1">
      <c r="B2" s="2" t="s">
        <v>0</v>
      </c>
    </row>
    <row r="3" spans="2:22" ht="11.25" customHeight="1">
      <c r="B3" s="93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2:22" ht="34.5" customHeight="1">
      <c r="B4" s="89" t="s">
        <v>2</v>
      </c>
      <c r="C4" s="91" t="s">
        <v>3</v>
      </c>
      <c r="D4" s="91"/>
      <c r="E4" s="91"/>
      <c r="F4" s="91"/>
      <c r="G4" s="92" t="s">
        <v>4</v>
      </c>
      <c r="H4" s="92"/>
      <c r="I4" s="92"/>
      <c r="J4" s="92"/>
      <c r="K4" s="92" t="s">
        <v>5</v>
      </c>
      <c r="L4" s="92"/>
      <c r="M4" s="92"/>
      <c r="N4" s="92"/>
      <c r="O4" s="92" t="s">
        <v>6</v>
      </c>
      <c r="P4" s="92"/>
      <c r="Q4" s="92"/>
      <c r="R4" s="92"/>
      <c r="S4" s="92" t="s">
        <v>7</v>
      </c>
      <c r="T4" s="92"/>
      <c r="U4" s="92"/>
      <c r="V4" s="92"/>
    </row>
    <row r="5" spans="2:22" ht="12" customHeight="1">
      <c r="B5" s="90"/>
      <c r="C5" s="3"/>
      <c r="D5" s="3" t="s">
        <v>8</v>
      </c>
      <c r="E5" s="4" t="s">
        <v>9</v>
      </c>
      <c r="F5" s="4" t="s">
        <v>10</v>
      </c>
      <c r="G5" s="5" t="s">
        <v>8</v>
      </c>
      <c r="H5" s="6" t="s">
        <v>11</v>
      </c>
      <c r="I5" s="6" t="s">
        <v>9</v>
      </c>
      <c r="J5" s="6" t="s">
        <v>10</v>
      </c>
      <c r="K5" s="5" t="s">
        <v>8</v>
      </c>
      <c r="L5" s="6" t="s">
        <v>11</v>
      </c>
      <c r="M5" s="6" t="s">
        <v>9</v>
      </c>
      <c r="N5" s="6" t="s">
        <v>10</v>
      </c>
      <c r="O5" s="5" t="s">
        <v>8</v>
      </c>
      <c r="P5" s="6" t="s">
        <v>11</v>
      </c>
      <c r="Q5" s="6" t="s">
        <v>9</v>
      </c>
      <c r="R5" s="6" t="s">
        <v>10</v>
      </c>
      <c r="S5" s="5" t="s">
        <v>8</v>
      </c>
      <c r="T5" s="6" t="s">
        <v>11</v>
      </c>
      <c r="U5" s="6" t="s">
        <v>9</v>
      </c>
      <c r="V5" s="6" t="s">
        <v>10</v>
      </c>
    </row>
    <row r="6" spans="2:22" ht="12" customHeight="1">
      <c r="B6" s="7" t="s">
        <v>12</v>
      </c>
      <c r="C6" s="8"/>
      <c r="D6" s="9">
        <v>91740</v>
      </c>
      <c r="E6" s="10">
        <v>68.82</v>
      </c>
      <c r="F6" s="11">
        <v>6313546.8</v>
      </c>
      <c r="G6" s="12">
        <v>43234.6</v>
      </c>
      <c r="H6" s="13">
        <v>47.13</v>
      </c>
      <c r="I6" s="13">
        <v>76.74</v>
      </c>
      <c r="J6" s="14">
        <v>3317824.9</v>
      </c>
      <c r="K6" s="12">
        <v>8275</v>
      </c>
      <c r="L6" s="13">
        <v>9.02</v>
      </c>
      <c r="M6" s="13">
        <v>340</v>
      </c>
      <c r="N6" s="14">
        <v>2813500</v>
      </c>
      <c r="O6" s="12">
        <v>5482.4</v>
      </c>
      <c r="P6" s="13">
        <v>5.98</v>
      </c>
      <c r="Q6" s="13">
        <v>11</v>
      </c>
      <c r="R6" s="14">
        <v>60306.4</v>
      </c>
      <c r="S6" s="12">
        <v>34833</v>
      </c>
      <c r="T6" s="13">
        <v>37.97</v>
      </c>
      <c r="U6" s="13">
        <v>3.5</v>
      </c>
      <c r="V6" s="14">
        <v>121915.5</v>
      </c>
    </row>
    <row r="7" spans="2:22" ht="12" customHeight="1" outlineLevel="1">
      <c r="B7" s="15" t="s">
        <v>13</v>
      </c>
      <c r="C7" s="16" t="s">
        <v>14</v>
      </c>
      <c r="D7" s="17">
        <v>30470</v>
      </c>
      <c r="E7" s="18">
        <v>68.82</v>
      </c>
      <c r="F7" s="11">
        <v>2096945.4</v>
      </c>
      <c r="G7" s="19">
        <v>14267.8</v>
      </c>
      <c r="H7" s="20">
        <v>46.83</v>
      </c>
      <c r="I7" s="20">
        <v>77.73</v>
      </c>
      <c r="J7" s="14">
        <v>1109061.7</v>
      </c>
      <c r="K7" s="19">
        <v>2728</v>
      </c>
      <c r="L7" s="20">
        <v>8.95</v>
      </c>
      <c r="M7" s="20">
        <v>340</v>
      </c>
      <c r="N7" s="14">
        <v>927520</v>
      </c>
      <c r="O7" s="19">
        <v>1754</v>
      </c>
      <c r="P7" s="20">
        <v>5.76</v>
      </c>
      <c r="Q7" s="20">
        <v>11</v>
      </c>
      <c r="R7" s="14">
        <v>19294</v>
      </c>
      <c r="S7" s="19">
        <v>11734.2</v>
      </c>
      <c r="T7" s="20">
        <v>38.51</v>
      </c>
      <c r="U7" s="20">
        <v>3.5</v>
      </c>
      <c r="V7" s="14">
        <v>41069.7</v>
      </c>
    </row>
    <row r="8" spans="2:22" ht="12" customHeight="1" outlineLevel="1">
      <c r="B8" s="15" t="s">
        <v>15</v>
      </c>
      <c r="C8" s="16" t="s">
        <v>14</v>
      </c>
      <c r="D8" s="17">
        <v>30690</v>
      </c>
      <c r="E8" s="18">
        <v>68.82</v>
      </c>
      <c r="F8" s="11">
        <v>2112085.8</v>
      </c>
      <c r="G8" s="19">
        <v>14474.6</v>
      </c>
      <c r="H8" s="20">
        <v>47.16</v>
      </c>
      <c r="I8" s="20">
        <v>76.27</v>
      </c>
      <c r="J8" s="14">
        <v>1103951.9</v>
      </c>
      <c r="K8" s="19">
        <v>2785</v>
      </c>
      <c r="L8" s="20">
        <v>9.07</v>
      </c>
      <c r="M8" s="20">
        <v>340</v>
      </c>
      <c r="N8" s="14">
        <v>946900</v>
      </c>
      <c r="O8" s="19">
        <v>1897</v>
      </c>
      <c r="P8" s="20">
        <v>6.18</v>
      </c>
      <c r="Q8" s="20">
        <v>11</v>
      </c>
      <c r="R8" s="14">
        <v>20867</v>
      </c>
      <c r="S8" s="19">
        <v>11533.4</v>
      </c>
      <c r="T8" s="20">
        <v>37.58</v>
      </c>
      <c r="U8" s="20">
        <v>3.5</v>
      </c>
      <c r="V8" s="14">
        <v>40366.9</v>
      </c>
    </row>
    <row r="9" spans="2:22" ht="12" customHeight="1" outlineLevel="1">
      <c r="B9" s="15" t="s">
        <v>16</v>
      </c>
      <c r="C9" s="16" t="s">
        <v>14</v>
      </c>
      <c r="D9" s="17">
        <v>30580</v>
      </c>
      <c r="E9" s="18">
        <v>68.82</v>
      </c>
      <c r="F9" s="11">
        <v>2104515.6</v>
      </c>
      <c r="G9" s="19">
        <v>14492.2</v>
      </c>
      <c r="H9" s="20">
        <v>47.39</v>
      </c>
      <c r="I9" s="20">
        <v>76.23</v>
      </c>
      <c r="J9" s="14">
        <v>1104811.3</v>
      </c>
      <c r="K9" s="19">
        <v>2762</v>
      </c>
      <c r="L9" s="20">
        <v>9.03</v>
      </c>
      <c r="M9" s="20">
        <v>340</v>
      </c>
      <c r="N9" s="14">
        <v>939080</v>
      </c>
      <c r="O9" s="19">
        <v>1831.4</v>
      </c>
      <c r="P9" s="20">
        <v>5.99</v>
      </c>
      <c r="Q9" s="20">
        <v>11</v>
      </c>
      <c r="R9" s="14">
        <v>20145.4</v>
      </c>
      <c r="S9" s="19">
        <v>11565.4</v>
      </c>
      <c r="T9" s="20">
        <v>37.82</v>
      </c>
      <c r="U9" s="20">
        <v>3.5</v>
      </c>
      <c r="V9" s="14">
        <v>40478.9</v>
      </c>
    </row>
    <row r="10" spans="2:22" ht="23.25" customHeight="1">
      <c r="B10" s="7" t="s">
        <v>17</v>
      </c>
      <c r="C10" s="8"/>
      <c r="D10" s="9">
        <v>3479</v>
      </c>
      <c r="E10" s="10">
        <v>73.5</v>
      </c>
      <c r="F10" s="11">
        <v>255706.5</v>
      </c>
      <c r="G10" s="12">
        <v>1736.6</v>
      </c>
      <c r="H10" s="13">
        <v>49.92</v>
      </c>
      <c r="I10" s="13">
        <v>115.26</v>
      </c>
      <c r="J10" s="14">
        <v>200159.1</v>
      </c>
      <c r="K10" s="21">
        <v>272</v>
      </c>
      <c r="L10" s="13">
        <v>7.82</v>
      </c>
      <c r="M10" s="13">
        <v>180</v>
      </c>
      <c r="N10" s="14">
        <v>48960</v>
      </c>
      <c r="O10" s="21">
        <v>187</v>
      </c>
      <c r="P10" s="13">
        <v>5.38</v>
      </c>
      <c r="Q10" s="13">
        <v>11</v>
      </c>
      <c r="R10" s="14">
        <v>2057</v>
      </c>
      <c r="S10" s="12">
        <v>1294.4</v>
      </c>
      <c r="T10" s="13">
        <v>37.21</v>
      </c>
      <c r="U10" s="13">
        <v>3.5</v>
      </c>
      <c r="V10" s="14">
        <v>4530.4</v>
      </c>
    </row>
    <row r="11" spans="2:22" ht="12" customHeight="1" outlineLevel="1">
      <c r="B11" s="15" t="s">
        <v>13</v>
      </c>
      <c r="C11" s="16" t="s">
        <v>18</v>
      </c>
      <c r="D11" s="17">
        <v>3479</v>
      </c>
      <c r="E11" s="18">
        <v>73.5</v>
      </c>
      <c r="F11" s="11">
        <v>255706.5</v>
      </c>
      <c r="G11" s="19">
        <v>1736.6</v>
      </c>
      <c r="H11" s="20">
        <v>49.92</v>
      </c>
      <c r="I11" s="20">
        <v>115.26</v>
      </c>
      <c r="J11" s="14">
        <v>200159.1</v>
      </c>
      <c r="K11" s="22">
        <v>272</v>
      </c>
      <c r="L11" s="20">
        <v>7.82</v>
      </c>
      <c r="M11" s="20">
        <v>180</v>
      </c>
      <c r="N11" s="14">
        <v>48960</v>
      </c>
      <c r="O11" s="22">
        <v>187</v>
      </c>
      <c r="P11" s="20">
        <v>5.38</v>
      </c>
      <c r="Q11" s="20">
        <v>11</v>
      </c>
      <c r="R11" s="14">
        <v>2057</v>
      </c>
      <c r="S11" s="19">
        <v>1294.4</v>
      </c>
      <c r="T11" s="20">
        <v>37.21</v>
      </c>
      <c r="U11" s="20">
        <v>3.5</v>
      </c>
      <c r="V11" s="14">
        <v>4530.4</v>
      </c>
    </row>
    <row r="12" spans="2:22" ht="12" customHeight="1">
      <c r="B12" s="23"/>
      <c r="C12" s="24" t="s">
        <v>19</v>
      </c>
      <c r="D12" s="9">
        <v>95219</v>
      </c>
      <c r="E12" s="10">
        <v>68.99</v>
      </c>
      <c r="F12" s="11">
        <v>6569253.3</v>
      </c>
      <c r="G12" s="12">
        <v>44971.2</v>
      </c>
      <c r="H12" s="13">
        <v>47.23</v>
      </c>
      <c r="I12" s="13">
        <v>78.23</v>
      </c>
      <c r="J12" s="14">
        <v>3517984</v>
      </c>
      <c r="K12" s="12">
        <v>8547</v>
      </c>
      <c r="L12" s="13">
        <v>8.98</v>
      </c>
      <c r="M12" s="13">
        <v>334.91</v>
      </c>
      <c r="N12" s="14">
        <v>2862460</v>
      </c>
      <c r="O12" s="12">
        <v>5669.4</v>
      </c>
      <c r="P12" s="13">
        <v>5.95</v>
      </c>
      <c r="Q12" s="13">
        <v>11</v>
      </c>
      <c r="R12" s="14">
        <v>62363.4</v>
      </c>
      <c r="S12" s="12">
        <v>36127.4</v>
      </c>
      <c r="T12" s="13">
        <v>37.94</v>
      </c>
      <c r="U12" s="13">
        <v>3.5</v>
      </c>
      <c r="V12" s="14">
        <v>126445.9</v>
      </c>
    </row>
    <row r="13" ht="11.25" customHeight="1"/>
    <row r="16" ht="11.25">
      <c r="B16" s="29" t="s">
        <v>21</v>
      </c>
    </row>
    <row r="17" spans="2:22" ht="34.5" customHeight="1">
      <c r="B17" s="89" t="s">
        <v>2</v>
      </c>
      <c r="C17" s="91" t="s">
        <v>3</v>
      </c>
      <c r="D17" s="91"/>
      <c r="E17" s="91"/>
      <c r="F17" s="91"/>
      <c r="G17" s="92" t="s">
        <v>4</v>
      </c>
      <c r="H17" s="92"/>
      <c r="I17" s="92"/>
      <c r="J17" s="92"/>
      <c r="K17" s="92" t="s">
        <v>5</v>
      </c>
      <c r="L17" s="92"/>
      <c r="M17" s="92"/>
      <c r="N17" s="92"/>
      <c r="O17" s="92" t="s">
        <v>6</v>
      </c>
      <c r="P17" s="92"/>
      <c r="Q17" s="92"/>
      <c r="R17" s="92"/>
      <c r="S17" s="92" t="s">
        <v>7</v>
      </c>
      <c r="T17" s="92"/>
      <c r="U17" s="92"/>
      <c r="V17" s="92"/>
    </row>
    <row r="18" spans="2:22" ht="12" customHeight="1">
      <c r="B18" s="90"/>
      <c r="C18" s="3"/>
      <c r="D18" s="3" t="s">
        <v>8</v>
      </c>
      <c r="E18" s="4" t="s">
        <v>9</v>
      </c>
      <c r="F18" s="4" t="s">
        <v>10</v>
      </c>
      <c r="G18" s="5" t="s">
        <v>8</v>
      </c>
      <c r="H18" s="6" t="s">
        <v>11</v>
      </c>
      <c r="I18" s="6" t="s">
        <v>9</v>
      </c>
      <c r="J18" s="6" t="s">
        <v>10</v>
      </c>
      <c r="K18" s="5" t="s">
        <v>8</v>
      </c>
      <c r="L18" s="6" t="s">
        <v>11</v>
      </c>
      <c r="M18" s="6" t="s">
        <v>9</v>
      </c>
      <c r="N18" s="6" t="s">
        <v>10</v>
      </c>
      <c r="O18" s="5" t="s">
        <v>8</v>
      </c>
      <c r="P18" s="6" t="s">
        <v>11</v>
      </c>
      <c r="Q18" s="6" t="s">
        <v>9</v>
      </c>
      <c r="R18" s="6" t="s">
        <v>10</v>
      </c>
      <c r="S18" s="5" t="s">
        <v>8</v>
      </c>
      <c r="T18" s="6" t="s">
        <v>11</v>
      </c>
      <c r="U18" s="6" t="s">
        <v>9</v>
      </c>
      <c r="V18" s="6" t="s">
        <v>10</v>
      </c>
    </row>
    <row r="19" spans="2:22" ht="12" customHeight="1">
      <c r="B19" s="25" t="s">
        <v>13</v>
      </c>
      <c r="C19" s="8"/>
      <c r="D19" s="9">
        <f>D20+D21</f>
        <v>33949</v>
      </c>
      <c r="E19" s="10"/>
      <c r="F19" s="11"/>
      <c r="G19" s="12"/>
      <c r="H19" s="13"/>
      <c r="I19" s="13"/>
      <c r="J19" s="14"/>
      <c r="K19" s="12"/>
      <c r="L19" s="13"/>
      <c r="M19" s="13"/>
      <c r="N19" s="14"/>
      <c r="O19" s="12"/>
      <c r="P19" s="13"/>
      <c r="Q19" s="13"/>
      <c r="R19" s="14"/>
      <c r="S19" s="12"/>
      <c r="T19" s="13"/>
      <c r="U19" s="13"/>
      <c r="V19" s="14"/>
    </row>
    <row r="20" spans="2:22" ht="12" customHeight="1" outlineLevel="1">
      <c r="B20" s="26" t="s">
        <v>12</v>
      </c>
      <c r="C20" s="16" t="s">
        <v>14</v>
      </c>
      <c r="D20" s="17">
        <f>D7</f>
        <v>30470</v>
      </c>
      <c r="E20" s="18"/>
      <c r="F20" s="11"/>
      <c r="G20" s="19"/>
      <c r="H20" s="20"/>
      <c r="I20" s="20"/>
      <c r="J20" s="14"/>
      <c r="K20" s="19"/>
      <c r="L20" s="20"/>
      <c r="M20" s="20"/>
      <c r="N20" s="14"/>
      <c r="O20" s="19"/>
      <c r="P20" s="20"/>
      <c r="Q20" s="20"/>
      <c r="R20" s="14"/>
      <c r="S20" s="19"/>
      <c r="T20" s="20"/>
      <c r="U20" s="20"/>
      <c r="V20" s="14"/>
    </row>
    <row r="21" spans="2:22" ht="12" customHeight="1" outlineLevel="1">
      <c r="B21" s="26" t="s">
        <v>17</v>
      </c>
      <c r="C21" s="16" t="s">
        <v>18</v>
      </c>
      <c r="D21" s="17">
        <f>D11</f>
        <v>3479</v>
      </c>
      <c r="E21" s="18"/>
      <c r="F21" s="11"/>
      <c r="G21" s="19"/>
      <c r="H21" s="20"/>
      <c r="I21" s="20"/>
      <c r="J21" s="14"/>
      <c r="K21" s="19"/>
      <c r="L21" s="20"/>
      <c r="M21" s="20"/>
      <c r="N21" s="14"/>
      <c r="O21" s="19"/>
      <c r="P21" s="20"/>
      <c r="Q21" s="20"/>
      <c r="R21" s="14"/>
      <c r="S21" s="19"/>
      <c r="T21" s="20"/>
      <c r="U21" s="20"/>
      <c r="V21" s="14"/>
    </row>
    <row r="22" spans="2:22" ht="12" customHeight="1" outlineLevel="1">
      <c r="B22" s="25" t="s">
        <v>15</v>
      </c>
      <c r="C22" s="16"/>
      <c r="D22" s="27">
        <f>D23</f>
        <v>30690</v>
      </c>
      <c r="E22" s="18"/>
      <c r="F22" s="11"/>
      <c r="G22" s="19"/>
      <c r="H22" s="20"/>
      <c r="I22" s="20"/>
      <c r="J22" s="14"/>
      <c r="K22" s="19"/>
      <c r="L22" s="20"/>
      <c r="M22" s="20"/>
      <c r="N22" s="14"/>
      <c r="O22" s="19"/>
      <c r="P22" s="20"/>
      <c r="Q22" s="20"/>
      <c r="R22" s="14"/>
      <c r="S22" s="19"/>
      <c r="T22" s="20"/>
      <c r="U22" s="20"/>
      <c r="V22" s="14"/>
    </row>
    <row r="23" spans="2:22" ht="23.25" customHeight="1">
      <c r="B23" s="26" t="s">
        <v>12</v>
      </c>
      <c r="C23" s="16" t="s">
        <v>14</v>
      </c>
      <c r="D23" s="28">
        <f>D8</f>
        <v>30690</v>
      </c>
      <c r="E23" s="10"/>
      <c r="F23" s="11"/>
      <c r="G23" s="12"/>
      <c r="H23" s="13"/>
      <c r="I23" s="13"/>
      <c r="J23" s="14"/>
      <c r="K23" s="21"/>
      <c r="L23" s="13"/>
      <c r="M23" s="13"/>
      <c r="N23" s="14"/>
      <c r="O23" s="21"/>
      <c r="P23" s="13"/>
      <c r="Q23" s="13"/>
      <c r="R23" s="14"/>
      <c r="S23" s="12"/>
      <c r="T23" s="13"/>
      <c r="U23" s="13"/>
      <c r="V23" s="14"/>
    </row>
    <row r="24" spans="2:22" ht="12" customHeight="1" outlineLevel="1">
      <c r="B24" s="25" t="s">
        <v>16</v>
      </c>
      <c r="C24" s="16" t="s">
        <v>14</v>
      </c>
      <c r="D24" s="27">
        <f>D25</f>
        <v>30580</v>
      </c>
      <c r="E24" s="18"/>
      <c r="F24" s="11"/>
      <c r="G24" s="19"/>
      <c r="H24" s="20"/>
      <c r="I24" s="20"/>
      <c r="J24" s="14"/>
      <c r="K24" s="22"/>
      <c r="L24" s="20"/>
      <c r="M24" s="20"/>
      <c r="N24" s="14"/>
      <c r="O24" s="22"/>
      <c r="P24" s="20"/>
      <c r="Q24" s="20"/>
      <c r="R24" s="14"/>
      <c r="S24" s="19"/>
      <c r="T24" s="20"/>
      <c r="U24" s="20"/>
      <c r="V24" s="14"/>
    </row>
    <row r="25" spans="2:22" ht="12" customHeight="1" outlineLevel="1">
      <c r="B25" s="26" t="s">
        <v>12</v>
      </c>
      <c r="C25" s="16" t="s">
        <v>14</v>
      </c>
      <c r="D25" s="17">
        <f>D9</f>
        <v>30580</v>
      </c>
      <c r="E25" s="18"/>
      <c r="F25" s="11"/>
      <c r="G25" s="19"/>
      <c r="H25" s="20"/>
      <c r="I25" s="20"/>
      <c r="J25" s="14"/>
      <c r="K25" s="22"/>
      <c r="L25" s="20"/>
      <c r="M25" s="20"/>
      <c r="N25" s="14"/>
      <c r="O25" s="22"/>
      <c r="P25" s="20"/>
      <c r="Q25" s="20"/>
      <c r="R25" s="14"/>
      <c r="S25" s="19"/>
      <c r="T25" s="20"/>
      <c r="U25" s="20"/>
      <c r="V25" s="14"/>
    </row>
    <row r="26" spans="2:22" ht="12" customHeight="1">
      <c r="B26" s="23"/>
      <c r="C26" s="24" t="s">
        <v>19</v>
      </c>
      <c r="D26" s="9">
        <f>D24+D22+D19</f>
        <v>95219</v>
      </c>
      <c r="E26" s="10">
        <v>68.99</v>
      </c>
      <c r="F26" s="11">
        <v>6569253.3</v>
      </c>
      <c r="G26" s="12">
        <v>44971.2</v>
      </c>
      <c r="H26" s="13">
        <v>47.23</v>
      </c>
      <c r="I26" s="13">
        <v>78.23</v>
      </c>
      <c r="J26" s="14">
        <v>3517984</v>
      </c>
      <c r="K26" s="12">
        <v>8547</v>
      </c>
      <c r="L26" s="13">
        <v>8.98</v>
      </c>
      <c r="M26" s="13">
        <v>334.91</v>
      </c>
      <c r="N26" s="14">
        <v>2862460</v>
      </c>
      <c r="O26" s="12">
        <v>5669.4</v>
      </c>
      <c r="P26" s="13">
        <v>5.95</v>
      </c>
      <c r="Q26" s="13">
        <v>11</v>
      </c>
      <c r="R26" s="14">
        <v>62363.4</v>
      </c>
      <c r="S26" s="12">
        <v>36127.4</v>
      </c>
      <c r="T26" s="13">
        <v>37.94</v>
      </c>
      <c r="U26" s="13">
        <v>3.5</v>
      </c>
      <c r="V26" s="14">
        <v>126445.9</v>
      </c>
    </row>
  </sheetData>
  <sheetProtection/>
  <mergeCells count="13">
    <mergeCell ref="B3:V3"/>
    <mergeCell ref="B4:B5"/>
    <mergeCell ref="C4:F4"/>
    <mergeCell ref="G4:J4"/>
    <mergeCell ref="K4:N4"/>
    <mergeCell ref="O4:R4"/>
    <mergeCell ref="S4:V4"/>
    <mergeCell ref="B17:B18"/>
    <mergeCell ref="C17:F17"/>
    <mergeCell ref="G17:J17"/>
    <mergeCell ref="K17:N17"/>
    <mergeCell ref="O17:R17"/>
    <mergeCell ref="S17:V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30"/>
  <sheetViews>
    <sheetView tabSelected="1" view="pageBreakPreview" zoomScaleSheetLayoutView="100" workbookViewId="0" topLeftCell="J11">
      <selection activeCell="AH19" sqref="AH19"/>
    </sheetView>
  </sheetViews>
  <sheetFormatPr defaultColWidth="9.33203125" defaultRowHeight="11.25" outlineLevelRow="1"/>
  <cols>
    <col min="1" max="1" width="2.16015625" style="0" customWidth="1"/>
    <col min="2" max="2" width="44.16015625" style="0" customWidth="1"/>
    <col min="3" max="3" width="45.16015625" style="0" customWidth="1"/>
    <col min="4" max="4" width="6.66015625" style="0" customWidth="1"/>
    <col min="5" max="5" width="11.5" style="0" bestFit="1" customWidth="1"/>
    <col min="6" max="6" width="9.83203125" style="0" bestFit="1" customWidth="1"/>
    <col min="7" max="7" width="13.33203125" style="0" bestFit="1" customWidth="1"/>
    <col min="8" max="8" width="11" style="0" customWidth="1"/>
    <col min="9" max="11" width="13.66015625" style="0" customWidth="1"/>
    <col min="12" max="12" width="10.16015625" style="0" customWidth="1"/>
    <col min="13" max="13" width="12.33203125" style="0" customWidth="1"/>
    <col min="14" max="25" width="14" style="0" customWidth="1"/>
    <col min="26" max="26" width="22.5" style="0" customWidth="1"/>
    <col min="27" max="27" width="11" style="0" customWidth="1"/>
    <col min="28" max="28" width="11.5" style="0" bestFit="1" customWidth="1"/>
    <col min="29" max="29" width="8.5" style="0" customWidth="1"/>
    <col min="30" max="30" width="15.83203125" style="0" customWidth="1"/>
    <col min="31" max="31" width="16.66015625" style="0" customWidth="1"/>
    <col min="32" max="32" width="15.66015625" style="0" customWidth="1"/>
    <col min="33" max="33" width="11.16015625" style="0" hidden="1" customWidth="1"/>
    <col min="34" max="34" width="16.5" style="0" bestFit="1" customWidth="1"/>
    <col min="35" max="35" width="10.33203125" style="0" hidden="1" customWidth="1"/>
    <col min="36" max="36" width="5.16015625" style="0" hidden="1" customWidth="1"/>
    <col min="37" max="37" width="0" style="0" hidden="1" customWidth="1"/>
    <col min="38" max="38" width="11.16015625" style="0" hidden="1" customWidth="1"/>
    <col min="39" max="39" width="11.5" style="0" hidden="1" customWidth="1"/>
    <col min="40" max="40" width="1.0078125" style="0" hidden="1" customWidth="1"/>
    <col min="41" max="41" width="0.65625" style="0" hidden="1" customWidth="1"/>
    <col min="42" max="42" width="1.5" style="0" hidden="1" customWidth="1"/>
    <col min="43" max="48" width="0" style="0" hidden="1" customWidth="1"/>
  </cols>
  <sheetData>
    <row r="1" ht="11.25" hidden="1"/>
    <row r="2" spans="1:42" ht="34.5" customHeight="1" hidden="1">
      <c r="A2" s="1"/>
      <c r="B2" s="89" t="s">
        <v>2</v>
      </c>
      <c r="C2" s="91" t="s">
        <v>3</v>
      </c>
      <c r="D2" s="91"/>
      <c r="E2" s="91"/>
      <c r="F2" s="91"/>
      <c r="G2" s="91"/>
      <c r="H2" s="32"/>
      <c r="I2" s="92" t="s">
        <v>4</v>
      </c>
      <c r="J2" s="92"/>
      <c r="K2" s="92"/>
      <c r="L2" s="92"/>
      <c r="M2" s="92"/>
      <c r="N2" s="92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95" t="s">
        <v>24</v>
      </c>
      <c r="AB2" s="96"/>
      <c r="AC2" s="96"/>
      <c r="AD2" s="96"/>
      <c r="AE2" s="96"/>
      <c r="AF2" s="96"/>
      <c r="AG2" s="96"/>
      <c r="AH2" s="97"/>
      <c r="AI2" s="92" t="s">
        <v>6</v>
      </c>
      <c r="AJ2" s="92"/>
      <c r="AK2" s="92"/>
      <c r="AL2" s="92"/>
      <c r="AM2" s="92" t="s">
        <v>7</v>
      </c>
      <c r="AN2" s="92"/>
      <c r="AO2" s="92"/>
      <c r="AP2" s="92"/>
    </row>
    <row r="3" spans="1:42" ht="12" customHeight="1" hidden="1">
      <c r="A3" s="1"/>
      <c r="B3" s="90"/>
      <c r="C3" s="3"/>
      <c r="D3" s="3"/>
      <c r="E3" s="3" t="s">
        <v>8</v>
      </c>
      <c r="F3" s="4" t="s">
        <v>9</v>
      </c>
      <c r="G3" s="4" t="s">
        <v>10</v>
      </c>
      <c r="H3" s="33" t="s">
        <v>22</v>
      </c>
      <c r="I3" s="5" t="s">
        <v>8</v>
      </c>
      <c r="J3" s="5"/>
      <c r="K3" s="5"/>
      <c r="L3" s="6" t="s">
        <v>9</v>
      </c>
      <c r="M3" s="6" t="s">
        <v>23</v>
      </c>
      <c r="N3" s="6" t="s">
        <v>25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3" t="s">
        <v>22</v>
      </c>
      <c r="AB3" s="5" t="s">
        <v>8</v>
      </c>
      <c r="AC3" s="6" t="s">
        <v>11</v>
      </c>
      <c r="AD3" s="6" t="s">
        <v>9</v>
      </c>
      <c r="AE3" s="6"/>
      <c r="AF3" s="6"/>
      <c r="AG3" s="6"/>
      <c r="AH3" s="6" t="s">
        <v>10</v>
      </c>
      <c r="AI3" s="5" t="s">
        <v>8</v>
      </c>
      <c r="AJ3" s="6" t="s">
        <v>11</v>
      </c>
      <c r="AK3" s="6" t="s">
        <v>9</v>
      </c>
      <c r="AL3" s="6" t="s">
        <v>10</v>
      </c>
      <c r="AM3" s="5" t="s">
        <v>8</v>
      </c>
      <c r="AN3" s="6" t="s">
        <v>11</v>
      </c>
      <c r="AO3" s="6" t="s">
        <v>9</v>
      </c>
      <c r="AP3" s="6" t="s">
        <v>10</v>
      </c>
    </row>
    <row r="4" spans="1:42" ht="12" customHeight="1" hidden="1">
      <c r="A4" s="1"/>
      <c r="B4" s="7" t="s">
        <v>12</v>
      </c>
      <c r="C4" s="8"/>
      <c r="D4" s="8"/>
      <c r="E4" s="9">
        <v>91740</v>
      </c>
      <c r="F4" s="10">
        <v>68.82</v>
      </c>
      <c r="G4" s="11">
        <v>6313546.8</v>
      </c>
      <c r="H4" s="34"/>
      <c r="I4" s="12">
        <v>43234.6</v>
      </c>
      <c r="J4" s="12"/>
      <c r="K4" s="12"/>
      <c r="L4" s="13">
        <v>76.74</v>
      </c>
      <c r="M4" s="14">
        <v>3317824.9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2">
        <v>8275</v>
      </c>
      <c r="AC4" s="13">
        <v>9.02</v>
      </c>
      <c r="AD4" s="13">
        <v>340</v>
      </c>
      <c r="AE4" s="13"/>
      <c r="AF4" s="13"/>
      <c r="AG4" s="13"/>
      <c r="AH4" s="14">
        <v>2813500</v>
      </c>
      <c r="AI4" s="12">
        <v>5482.4</v>
      </c>
      <c r="AJ4" s="13">
        <v>5.98</v>
      </c>
      <c r="AK4" s="13">
        <v>11</v>
      </c>
      <c r="AL4" s="14">
        <v>60306.4</v>
      </c>
      <c r="AM4" s="12">
        <v>34833</v>
      </c>
      <c r="AN4" s="13">
        <v>37.97</v>
      </c>
      <c r="AO4" s="13">
        <v>3.5</v>
      </c>
      <c r="AP4" s="14">
        <v>121915.5</v>
      </c>
    </row>
    <row r="5" spans="1:42" ht="12" customHeight="1" hidden="1" outlineLevel="1">
      <c r="A5" s="1"/>
      <c r="B5" s="15" t="s">
        <v>13</v>
      </c>
      <c r="C5" s="16" t="s">
        <v>14</v>
      </c>
      <c r="D5" s="16"/>
      <c r="E5" s="17">
        <v>30470</v>
      </c>
      <c r="F5" s="18">
        <v>68.82</v>
      </c>
      <c r="G5" s="11">
        <v>2096945.4</v>
      </c>
      <c r="H5" s="34"/>
      <c r="I5" s="19">
        <v>14267.8</v>
      </c>
      <c r="J5" s="19"/>
      <c r="K5" s="19"/>
      <c r="L5" s="20">
        <v>77.73</v>
      </c>
      <c r="M5" s="14">
        <v>1109061.7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9">
        <v>2728</v>
      </c>
      <c r="AC5" s="20">
        <v>8.95</v>
      </c>
      <c r="AD5" s="20">
        <v>340</v>
      </c>
      <c r="AE5" s="20"/>
      <c r="AF5" s="20"/>
      <c r="AG5" s="20"/>
      <c r="AH5" s="14">
        <v>927520</v>
      </c>
      <c r="AI5" s="19">
        <v>1754</v>
      </c>
      <c r="AJ5" s="20">
        <v>5.76</v>
      </c>
      <c r="AK5" s="20">
        <v>11</v>
      </c>
      <c r="AL5" s="14">
        <v>19294</v>
      </c>
      <c r="AM5" s="19">
        <v>11734.2</v>
      </c>
      <c r="AN5" s="20">
        <v>38.51</v>
      </c>
      <c r="AO5" s="20">
        <v>3.5</v>
      </c>
      <c r="AP5" s="14">
        <v>41069.7</v>
      </c>
    </row>
    <row r="6" spans="1:42" ht="12" customHeight="1" hidden="1" outlineLevel="1">
      <c r="A6" s="1"/>
      <c r="B6" s="15" t="s">
        <v>15</v>
      </c>
      <c r="C6" s="16" t="s">
        <v>14</v>
      </c>
      <c r="D6" s="16"/>
      <c r="E6" s="17">
        <v>30690</v>
      </c>
      <c r="F6" s="18">
        <v>68.82</v>
      </c>
      <c r="G6" s="11">
        <v>2112085.8</v>
      </c>
      <c r="H6" s="34"/>
      <c r="I6" s="19">
        <v>14474.6</v>
      </c>
      <c r="J6" s="19"/>
      <c r="K6" s="19"/>
      <c r="L6" s="20">
        <v>76.27</v>
      </c>
      <c r="M6" s="14">
        <v>1103951.9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9">
        <v>2785</v>
      </c>
      <c r="AC6" s="20">
        <v>9.07</v>
      </c>
      <c r="AD6" s="20">
        <v>340</v>
      </c>
      <c r="AE6" s="20"/>
      <c r="AF6" s="20"/>
      <c r="AG6" s="20"/>
      <c r="AH6" s="14">
        <v>946900</v>
      </c>
      <c r="AI6" s="19">
        <v>1897</v>
      </c>
      <c r="AJ6" s="20">
        <v>6.18</v>
      </c>
      <c r="AK6" s="20">
        <v>11</v>
      </c>
      <c r="AL6" s="14">
        <v>20867</v>
      </c>
      <c r="AM6" s="19">
        <v>11533.4</v>
      </c>
      <c r="AN6" s="20">
        <v>37.58</v>
      </c>
      <c r="AO6" s="20">
        <v>3.5</v>
      </c>
      <c r="AP6" s="14">
        <v>40366.9</v>
      </c>
    </row>
    <row r="7" spans="1:42" ht="12" customHeight="1" hidden="1" outlineLevel="1">
      <c r="A7" s="1"/>
      <c r="B7" s="15" t="s">
        <v>16</v>
      </c>
      <c r="C7" s="16" t="s">
        <v>14</v>
      </c>
      <c r="D7" s="16"/>
      <c r="E7" s="17">
        <v>30580</v>
      </c>
      <c r="F7" s="18">
        <v>68.82</v>
      </c>
      <c r="G7" s="11">
        <v>2104515.6</v>
      </c>
      <c r="H7" s="34"/>
      <c r="I7" s="19">
        <v>14492.2</v>
      </c>
      <c r="J7" s="19"/>
      <c r="K7" s="19"/>
      <c r="L7" s="20">
        <v>76.23</v>
      </c>
      <c r="M7" s="14">
        <v>1104811.3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9">
        <v>2762</v>
      </c>
      <c r="AC7" s="20">
        <v>9.03</v>
      </c>
      <c r="AD7" s="20">
        <v>340</v>
      </c>
      <c r="AE7" s="20"/>
      <c r="AF7" s="20"/>
      <c r="AG7" s="20"/>
      <c r="AH7" s="14">
        <v>939080</v>
      </c>
      <c r="AI7" s="19">
        <v>1831.4</v>
      </c>
      <c r="AJ7" s="20">
        <v>5.99</v>
      </c>
      <c r="AK7" s="20">
        <v>11</v>
      </c>
      <c r="AL7" s="14">
        <v>20145.4</v>
      </c>
      <c r="AM7" s="19">
        <v>11565.4</v>
      </c>
      <c r="AN7" s="20">
        <v>37.82</v>
      </c>
      <c r="AO7" s="20">
        <v>3.5</v>
      </c>
      <c r="AP7" s="14">
        <v>40478.9</v>
      </c>
    </row>
    <row r="8" spans="1:42" ht="23.25" customHeight="1" hidden="1" collapsed="1">
      <c r="A8" s="1"/>
      <c r="B8" s="7" t="s">
        <v>17</v>
      </c>
      <c r="C8" s="8"/>
      <c r="D8" s="8"/>
      <c r="E8" s="9">
        <v>3479</v>
      </c>
      <c r="F8" s="10">
        <v>73.5</v>
      </c>
      <c r="G8" s="11">
        <v>255706.5</v>
      </c>
      <c r="H8" s="34"/>
      <c r="I8" s="12">
        <v>1736.6</v>
      </c>
      <c r="J8" s="12"/>
      <c r="K8" s="12"/>
      <c r="L8" s="13">
        <v>115.26</v>
      </c>
      <c r="M8" s="14">
        <v>200159.1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21">
        <v>272</v>
      </c>
      <c r="AC8" s="13">
        <v>7.82</v>
      </c>
      <c r="AD8" s="13">
        <v>180</v>
      </c>
      <c r="AE8" s="13"/>
      <c r="AF8" s="13"/>
      <c r="AG8" s="13"/>
      <c r="AH8" s="14">
        <v>48960</v>
      </c>
      <c r="AI8" s="21">
        <v>187</v>
      </c>
      <c r="AJ8" s="13">
        <v>5.38</v>
      </c>
      <c r="AK8" s="13">
        <v>11</v>
      </c>
      <c r="AL8" s="14">
        <v>2057</v>
      </c>
      <c r="AM8" s="12">
        <v>1294.4</v>
      </c>
      <c r="AN8" s="13">
        <v>37.21</v>
      </c>
      <c r="AO8" s="13">
        <v>3.5</v>
      </c>
      <c r="AP8" s="14">
        <v>4530.4</v>
      </c>
    </row>
    <row r="9" spans="1:42" ht="12" customHeight="1" hidden="1" outlineLevel="1">
      <c r="A9" s="1"/>
      <c r="B9" s="15" t="s">
        <v>13</v>
      </c>
      <c r="C9" s="16" t="s">
        <v>18</v>
      </c>
      <c r="D9" s="16"/>
      <c r="E9" s="17">
        <v>3479</v>
      </c>
      <c r="F9" s="18">
        <v>73.5</v>
      </c>
      <c r="G9" s="11">
        <v>255706.5</v>
      </c>
      <c r="H9" s="34"/>
      <c r="I9" s="19">
        <v>1736.6</v>
      </c>
      <c r="J9" s="19"/>
      <c r="K9" s="19"/>
      <c r="L9" s="20">
        <v>115.26</v>
      </c>
      <c r="M9" s="14">
        <v>200159.1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22">
        <v>272</v>
      </c>
      <c r="AC9" s="20">
        <v>7.82</v>
      </c>
      <c r="AD9" s="20">
        <v>180</v>
      </c>
      <c r="AE9" s="20"/>
      <c r="AF9" s="20"/>
      <c r="AG9" s="20"/>
      <c r="AH9" s="14">
        <v>48960</v>
      </c>
      <c r="AI9" s="22">
        <v>187</v>
      </c>
      <c r="AJ9" s="20">
        <v>5.38</v>
      </c>
      <c r="AK9" s="20">
        <v>11</v>
      </c>
      <c r="AL9" s="14">
        <v>2057</v>
      </c>
      <c r="AM9" s="19">
        <v>1294.4</v>
      </c>
      <c r="AN9" s="20">
        <v>37.21</v>
      </c>
      <c r="AO9" s="20">
        <v>3.5</v>
      </c>
      <c r="AP9" s="14">
        <v>4530.4</v>
      </c>
    </row>
    <row r="10" spans="1:42" ht="12" customHeight="1" hidden="1" collapsed="1">
      <c r="A10" s="1"/>
      <c r="B10" s="23"/>
      <c r="C10" s="24" t="s">
        <v>19</v>
      </c>
      <c r="D10" s="24"/>
      <c r="E10" s="9">
        <v>95219</v>
      </c>
      <c r="F10" s="10">
        <v>68.99</v>
      </c>
      <c r="G10" s="11">
        <v>6569253.3</v>
      </c>
      <c r="H10" s="34"/>
      <c r="I10" s="12">
        <v>44971.2</v>
      </c>
      <c r="J10" s="12"/>
      <c r="K10" s="12"/>
      <c r="L10" s="13">
        <v>78.23</v>
      </c>
      <c r="M10" s="14">
        <v>3517984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2">
        <v>8547</v>
      </c>
      <c r="AC10" s="13">
        <v>8.98</v>
      </c>
      <c r="AD10" s="13">
        <v>334.91</v>
      </c>
      <c r="AE10" s="13"/>
      <c r="AF10" s="13"/>
      <c r="AG10" s="13"/>
      <c r="AH10" s="14">
        <v>2862460</v>
      </c>
      <c r="AI10" s="12">
        <v>5669.4</v>
      </c>
      <c r="AJ10" s="13">
        <v>5.95</v>
      </c>
      <c r="AK10" s="13">
        <v>11</v>
      </c>
      <c r="AL10" s="14">
        <v>62363.4</v>
      </c>
      <c r="AM10" s="12">
        <v>36127.4</v>
      </c>
      <c r="AN10" s="13">
        <v>37.94</v>
      </c>
      <c r="AO10" s="13">
        <v>3.5</v>
      </c>
      <c r="AP10" s="14">
        <v>126445.9</v>
      </c>
    </row>
    <row r="11" ht="11.25">
      <c r="H11" s="35"/>
    </row>
    <row r="12" spans="1:42" ht="18">
      <c r="A12" s="1"/>
      <c r="B12" s="36" t="s">
        <v>21</v>
      </c>
      <c r="C12" s="39" t="s">
        <v>54</v>
      </c>
      <c r="D12" s="39"/>
      <c r="E12" s="1"/>
      <c r="F12" s="1"/>
      <c r="G12" s="1"/>
      <c r="H12" s="3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">
      <c r="A13" s="1"/>
      <c r="B13" s="36"/>
      <c r="C13" s="1"/>
      <c r="D13" s="1"/>
      <c r="E13" s="1"/>
      <c r="F13" s="1"/>
      <c r="G13" s="40" t="s">
        <v>30</v>
      </c>
      <c r="H13" s="41"/>
      <c r="I13" s="40"/>
      <c r="J13" s="42" t="s">
        <v>26</v>
      </c>
      <c r="K13" s="50">
        <v>6.5</v>
      </c>
      <c r="L13" s="42" t="s">
        <v>27</v>
      </c>
      <c r="M13" s="40"/>
      <c r="N13" s="50">
        <v>0.9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">
      <c r="A14" s="1"/>
      <c r="B14" s="36"/>
      <c r="C14" s="1"/>
      <c r="D14" s="1"/>
      <c r="E14" s="1"/>
      <c r="F14" s="1"/>
      <c r="G14" s="40" t="s">
        <v>51</v>
      </c>
      <c r="H14" s="41"/>
      <c r="I14" s="40"/>
      <c r="J14" s="40"/>
      <c r="K14" s="40"/>
      <c r="L14" s="47" t="s">
        <v>50</v>
      </c>
      <c r="M14" s="47"/>
      <c r="N14" s="46">
        <v>3.5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1.25">
      <c r="A15" s="1"/>
      <c r="B15" s="36"/>
      <c r="C15" s="1"/>
      <c r="D15" s="1"/>
      <c r="E15" s="1"/>
      <c r="F15" s="1"/>
      <c r="G15" s="1"/>
      <c r="H15" s="36"/>
      <c r="I15" s="1"/>
      <c r="J15" s="1"/>
      <c r="K15" s="1"/>
      <c r="N15" s="1"/>
      <c r="O15" s="94" t="s">
        <v>57</v>
      </c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34.5" customHeight="1">
      <c r="A16" s="1"/>
      <c r="B16" s="89" t="s">
        <v>2</v>
      </c>
      <c r="C16" s="91" t="s">
        <v>3</v>
      </c>
      <c r="D16" s="91"/>
      <c r="E16" s="91"/>
      <c r="F16" s="91"/>
      <c r="G16" s="91"/>
      <c r="H16" s="98" t="s">
        <v>4</v>
      </c>
      <c r="I16" s="99"/>
      <c r="J16" s="99"/>
      <c r="K16" s="99"/>
      <c r="L16" s="99"/>
      <c r="M16" s="99"/>
      <c r="N16" s="100"/>
      <c r="O16" s="104" t="s">
        <v>55</v>
      </c>
      <c r="P16" s="104"/>
      <c r="Q16" s="104"/>
      <c r="R16" s="104"/>
      <c r="S16" s="104" t="s">
        <v>6</v>
      </c>
      <c r="T16" s="104"/>
      <c r="U16" s="104"/>
      <c r="V16" s="104"/>
      <c r="W16" s="104" t="s">
        <v>56</v>
      </c>
      <c r="X16" s="104"/>
      <c r="Y16" s="104"/>
      <c r="Z16" s="104"/>
      <c r="AA16" s="101" t="s">
        <v>39</v>
      </c>
      <c r="AB16" s="102"/>
      <c r="AC16" s="102"/>
      <c r="AD16" s="102"/>
      <c r="AE16" s="102"/>
      <c r="AF16" s="102"/>
      <c r="AG16" s="102"/>
      <c r="AH16" s="103"/>
      <c r="AI16" s="92" t="s">
        <v>6</v>
      </c>
      <c r="AJ16" s="92"/>
      <c r="AK16" s="92"/>
      <c r="AL16" s="92"/>
      <c r="AM16" s="92" t="s">
        <v>7</v>
      </c>
      <c r="AN16" s="92"/>
      <c r="AO16" s="92"/>
      <c r="AP16" s="92"/>
    </row>
    <row r="17" spans="1:42" ht="12" customHeight="1">
      <c r="A17" s="1"/>
      <c r="B17" s="90"/>
      <c r="C17" s="3"/>
      <c r="D17" s="3" t="s">
        <v>22</v>
      </c>
      <c r="E17" s="3" t="s">
        <v>8</v>
      </c>
      <c r="F17" s="4" t="s">
        <v>9</v>
      </c>
      <c r="G17" s="4" t="s">
        <v>10</v>
      </c>
      <c r="H17" s="51" t="s">
        <v>22</v>
      </c>
      <c r="I17" s="52" t="s">
        <v>36</v>
      </c>
      <c r="J17" s="52" t="s">
        <v>37</v>
      </c>
      <c r="K17" s="52" t="s">
        <v>38</v>
      </c>
      <c r="L17" s="51" t="s">
        <v>9</v>
      </c>
      <c r="M17" s="51" t="s">
        <v>23</v>
      </c>
      <c r="N17" s="51" t="s">
        <v>25</v>
      </c>
      <c r="O17" s="83" t="s">
        <v>8</v>
      </c>
      <c r="P17" s="80" t="s">
        <v>11</v>
      </c>
      <c r="Q17" s="80" t="s">
        <v>9</v>
      </c>
      <c r="R17" s="80" t="s">
        <v>10</v>
      </c>
      <c r="S17" s="83" t="s">
        <v>8</v>
      </c>
      <c r="T17" s="80" t="s">
        <v>11</v>
      </c>
      <c r="U17" s="80" t="s">
        <v>9</v>
      </c>
      <c r="V17" s="80" t="s">
        <v>10</v>
      </c>
      <c r="W17" s="83" t="s">
        <v>8</v>
      </c>
      <c r="X17" s="80" t="s">
        <v>11</v>
      </c>
      <c r="Y17" s="80" t="s">
        <v>9</v>
      </c>
      <c r="Z17" s="80" t="s">
        <v>10</v>
      </c>
      <c r="AA17" s="65" t="s">
        <v>22</v>
      </c>
      <c r="AB17" s="66" t="s">
        <v>8</v>
      </c>
      <c r="AC17" s="65" t="s">
        <v>40</v>
      </c>
      <c r="AD17" s="65" t="s">
        <v>41</v>
      </c>
      <c r="AE17" s="65" t="s">
        <v>49</v>
      </c>
      <c r="AF17" s="65" t="s">
        <v>42</v>
      </c>
      <c r="AG17" s="65" t="s">
        <v>52</v>
      </c>
      <c r="AH17" s="65" t="s">
        <v>53</v>
      </c>
      <c r="AI17" s="5" t="s">
        <v>8</v>
      </c>
      <c r="AJ17" s="6" t="s">
        <v>11</v>
      </c>
      <c r="AK17" s="6" t="s">
        <v>9</v>
      </c>
      <c r="AL17" s="6" t="s">
        <v>10</v>
      </c>
      <c r="AM17" s="5" t="s">
        <v>8</v>
      </c>
      <c r="AN17" s="6" t="s">
        <v>11</v>
      </c>
      <c r="AO17" s="6" t="s">
        <v>9</v>
      </c>
      <c r="AP17" s="6" t="s">
        <v>10</v>
      </c>
    </row>
    <row r="18" spans="1:46" ht="12" customHeight="1">
      <c r="A18" s="1"/>
      <c r="B18" s="45" t="s">
        <v>13</v>
      </c>
      <c r="C18" s="8"/>
      <c r="D18" s="8"/>
      <c r="E18" s="9">
        <f>E19+E20</f>
        <v>33949</v>
      </c>
      <c r="F18" s="10">
        <f>AVERAGE(F19:F20)</f>
        <v>68.235</v>
      </c>
      <c r="G18" s="11">
        <f aca="true" t="shared" si="0" ref="G18:G24">E18*F18</f>
        <v>2316510.015</v>
      </c>
      <c r="H18" s="53"/>
      <c r="I18" s="54">
        <f>I19+I20</f>
        <v>16004.4</v>
      </c>
      <c r="J18" s="54">
        <f>J19</f>
        <v>4358</v>
      </c>
      <c r="K18" s="54">
        <f>I18-J18</f>
        <v>11646.4</v>
      </c>
      <c r="L18" s="55">
        <f>(I19*L19+I20*L20)/I18</f>
        <v>68.96183024668217</v>
      </c>
      <c r="M18" s="56">
        <f>M19</f>
        <v>6.5</v>
      </c>
      <c r="N18" s="57">
        <f>N19+N20</f>
        <v>903416.7071464976</v>
      </c>
      <c r="O18" s="84">
        <v>2728</v>
      </c>
      <c r="P18" s="85">
        <v>8.95</v>
      </c>
      <c r="Q18" s="85">
        <v>350</v>
      </c>
      <c r="R18" s="81">
        <v>954800</v>
      </c>
      <c r="S18" s="84">
        <v>1754</v>
      </c>
      <c r="T18" s="85">
        <v>5.76</v>
      </c>
      <c r="U18" s="85">
        <v>11</v>
      </c>
      <c r="V18" s="81">
        <v>19294</v>
      </c>
      <c r="W18" s="84">
        <v>11734.2</v>
      </c>
      <c r="X18" s="85">
        <v>38.51</v>
      </c>
      <c r="Y18" s="85">
        <v>3.5</v>
      </c>
      <c r="Z18" s="81">
        <v>41069.7</v>
      </c>
      <c r="AA18" s="67"/>
      <c r="AB18" s="68">
        <f>AB19+AB20</f>
        <v>13215.8</v>
      </c>
      <c r="AC18" s="69">
        <f aca="true" t="shared" si="1" ref="AC18:AC25">AB18/K18*100-100</f>
        <v>13.475408709987619</v>
      </c>
      <c r="AD18" s="70">
        <f>AD19+AD20</f>
        <v>10481.76</v>
      </c>
      <c r="AE18" s="70">
        <f>AE19+AE20</f>
        <v>1481</v>
      </c>
      <c r="AF18" s="70">
        <f>AF19+AF20</f>
        <v>5183.5</v>
      </c>
      <c r="AG18" s="70">
        <f>(N19+AD19-AF19)/AB19</f>
        <v>62.04151620933091</v>
      </c>
      <c r="AH18" s="67">
        <f>(N18/AB18*AB18-AF18+AD18)/AB18</f>
        <v>68.75973964092204</v>
      </c>
      <c r="AI18" s="12"/>
      <c r="AJ18" s="13"/>
      <c r="AK18" s="13"/>
      <c r="AL18" s="14"/>
      <c r="AM18" s="12"/>
      <c r="AN18" s="13"/>
      <c r="AO18" s="13"/>
      <c r="AP18" s="14"/>
      <c r="AS18" t="s">
        <v>28</v>
      </c>
      <c r="AT18" t="s">
        <v>29</v>
      </c>
    </row>
    <row r="19" spans="1:50" ht="12" customHeight="1" outlineLevel="1">
      <c r="A19" s="1"/>
      <c r="B19" s="26" t="s">
        <v>12</v>
      </c>
      <c r="C19" s="16" t="s">
        <v>14</v>
      </c>
      <c r="D19" s="44" t="s">
        <v>46</v>
      </c>
      <c r="E19" s="17">
        <f>E5</f>
        <v>30470</v>
      </c>
      <c r="F19" s="18">
        <v>62.97</v>
      </c>
      <c r="G19" s="30">
        <f t="shared" si="0"/>
        <v>1918695.9</v>
      </c>
      <c r="H19" s="58" t="s">
        <v>45</v>
      </c>
      <c r="I19" s="59">
        <v>14267.8</v>
      </c>
      <c r="J19" s="59">
        <v>4358</v>
      </c>
      <c r="K19" s="60">
        <f aca="true" t="shared" si="2" ref="K19:K25">I19-J19</f>
        <v>9909.8</v>
      </c>
      <c r="L19" s="61">
        <f>(G19-R19-V19-Z19)/I19</f>
        <v>63.32666563871094</v>
      </c>
      <c r="M19" s="61">
        <f>K13</f>
        <v>6.5</v>
      </c>
      <c r="N19" s="62">
        <f>K19*L19+(M19*K19)</f>
        <v>691968.2911464976</v>
      </c>
      <c r="O19" s="86">
        <v>2728</v>
      </c>
      <c r="P19" s="87">
        <v>8.95</v>
      </c>
      <c r="Q19" s="87">
        <v>350</v>
      </c>
      <c r="R19" s="81">
        <v>954800</v>
      </c>
      <c r="S19" s="86">
        <v>1754</v>
      </c>
      <c r="T19" s="87">
        <v>5.76</v>
      </c>
      <c r="U19" s="87">
        <v>11</v>
      </c>
      <c r="V19" s="81">
        <v>19294</v>
      </c>
      <c r="W19" s="86">
        <v>11734.2</v>
      </c>
      <c r="X19" s="87">
        <v>38.51</v>
      </c>
      <c r="Y19" s="87">
        <v>3.5</v>
      </c>
      <c r="Z19" s="81">
        <v>41069.7</v>
      </c>
      <c r="AA19" s="71" t="s">
        <v>45</v>
      </c>
      <c r="AB19" s="72">
        <v>11224.8</v>
      </c>
      <c r="AC19" s="73">
        <f t="shared" si="1"/>
        <v>13.269692627500035</v>
      </c>
      <c r="AD19" s="73">
        <f>N13*K19</f>
        <v>8918.82</v>
      </c>
      <c r="AE19" s="73">
        <f>1281</f>
        <v>1281</v>
      </c>
      <c r="AF19" s="73">
        <f>AE19*$N$14</f>
        <v>4483.5</v>
      </c>
      <c r="AG19" s="73">
        <f aca="true" t="shared" si="3" ref="AG19:AG25">(N19+AD19-AF19)/AB19</f>
        <v>62.04151620933091</v>
      </c>
      <c r="AH19" s="74">
        <f>(N19+AD19-AF19)/(AB19-AE19)</f>
        <v>70.03395192446526</v>
      </c>
      <c r="AI19" s="19"/>
      <c r="AJ19" s="20"/>
      <c r="AK19" s="20"/>
      <c r="AL19" s="14"/>
      <c r="AM19" s="19"/>
      <c r="AN19" s="20"/>
      <c r="AO19" s="20"/>
      <c r="AP19" s="14"/>
      <c r="AQ19" s="43"/>
      <c r="AR19">
        <f>N19/AB19</f>
        <v>61.64638043853767</v>
      </c>
      <c r="AS19">
        <v>4394</v>
      </c>
      <c r="AT19">
        <f>0.9*AB19</f>
        <v>10102.32</v>
      </c>
      <c r="AW19" t="s">
        <v>58</v>
      </c>
      <c r="AX19" s="48"/>
    </row>
    <row r="20" spans="1:42" ht="12" customHeight="1" outlineLevel="1">
      <c r="A20" s="1"/>
      <c r="B20" s="26" t="s">
        <v>17</v>
      </c>
      <c r="C20" s="16" t="s">
        <v>18</v>
      </c>
      <c r="D20" s="44" t="s">
        <v>47</v>
      </c>
      <c r="E20" s="17">
        <f>E9</f>
        <v>3479</v>
      </c>
      <c r="F20" s="18">
        <v>73.5</v>
      </c>
      <c r="G20" s="30">
        <f t="shared" si="0"/>
        <v>255706.5</v>
      </c>
      <c r="H20" s="58" t="s">
        <v>48</v>
      </c>
      <c r="I20" s="59">
        <v>1736.6</v>
      </c>
      <c r="J20" s="59"/>
      <c r="K20" s="60">
        <f t="shared" si="2"/>
        <v>1736.6</v>
      </c>
      <c r="L20" s="61">
        <v>115.26</v>
      </c>
      <c r="M20" s="61">
        <f>K13</f>
        <v>6.5</v>
      </c>
      <c r="N20" s="62">
        <f>K20*L20+(M20*K20)</f>
        <v>211448.416</v>
      </c>
      <c r="O20" s="84"/>
      <c r="P20" s="85"/>
      <c r="Q20" s="85"/>
      <c r="R20" s="81"/>
      <c r="S20" s="84"/>
      <c r="T20" s="85"/>
      <c r="U20" s="85"/>
      <c r="V20" s="81"/>
      <c r="W20" s="84"/>
      <c r="X20" s="85"/>
      <c r="Y20" s="85"/>
      <c r="Z20" s="81"/>
      <c r="AA20" s="71" t="s">
        <v>48</v>
      </c>
      <c r="AB20" s="72">
        <v>1991</v>
      </c>
      <c r="AC20" s="73">
        <f t="shared" si="1"/>
        <v>14.64931475296558</v>
      </c>
      <c r="AD20" s="73">
        <f>N13*K20</f>
        <v>1562.94</v>
      </c>
      <c r="AE20" s="73">
        <f>200</f>
        <v>200</v>
      </c>
      <c r="AF20" s="73">
        <f>AE20*$N$14</f>
        <v>700</v>
      </c>
      <c r="AG20" s="73">
        <f t="shared" si="3"/>
        <v>106.63553792064289</v>
      </c>
      <c r="AH20" s="74">
        <f>(N20+AD20-AF20)/(AB20-AE20)</f>
        <v>118.54347068676717</v>
      </c>
      <c r="AI20" s="19"/>
      <c r="AJ20" s="20"/>
      <c r="AK20" s="20"/>
      <c r="AL20" s="14"/>
      <c r="AM20" s="19"/>
      <c r="AN20" s="20"/>
      <c r="AO20" s="20"/>
      <c r="AP20" s="14"/>
    </row>
    <row r="21" spans="1:47" ht="12" customHeight="1" outlineLevel="1">
      <c r="A21" s="1"/>
      <c r="B21" s="45" t="s">
        <v>15</v>
      </c>
      <c r="C21" s="16"/>
      <c r="D21" s="44"/>
      <c r="E21" s="27">
        <f>E22</f>
        <v>30690</v>
      </c>
      <c r="F21" s="31">
        <v>68.82</v>
      </c>
      <c r="G21" s="11">
        <f t="shared" si="0"/>
        <v>2112085.8</v>
      </c>
      <c r="H21" s="53"/>
      <c r="I21" s="63">
        <f>I22</f>
        <v>14474.6</v>
      </c>
      <c r="J21" s="63">
        <f>J22</f>
        <v>5000</v>
      </c>
      <c r="K21" s="54">
        <f t="shared" si="2"/>
        <v>9474.6</v>
      </c>
      <c r="L21" s="55">
        <f>L22</f>
        <v>76.27</v>
      </c>
      <c r="M21" s="55">
        <f>M22</f>
        <v>6.5</v>
      </c>
      <c r="N21" s="57">
        <f>N22</f>
        <v>784212.642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75"/>
      <c r="AB21" s="76">
        <f>AB22</f>
        <v>10808</v>
      </c>
      <c r="AC21" s="69">
        <f t="shared" si="1"/>
        <v>14.073417347434187</v>
      </c>
      <c r="AD21" s="69">
        <f>AD22</f>
        <v>8527.140000000001</v>
      </c>
      <c r="AE21" s="69">
        <f>AE22</f>
        <v>1316</v>
      </c>
      <c r="AF21" s="69">
        <f>AF22</f>
        <v>4606</v>
      </c>
      <c r="AG21" s="69">
        <f t="shared" si="3"/>
        <v>72.9213343819393</v>
      </c>
      <c r="AH21" s="67">
        <f>(N21/AB21*AB21-AF21+AD21)/AB21</f>
        <v>72.92133438193929</v>
      </c>
      <c r="AI21" s="19"/>
      <c r="AJ21" s="20"/>
      <c r="AK21" s="20"/>
      <c r="AL21" s="14"/>
      <c r="AM21" s="19"/>
      <c r="AN21" s="20"/>
      <c r="AO21" s="20"/>
      <c r="AP21" s="14"/>
      <c r="AR21">
        <f>AR19*AB19</f>
        <v>691968.2911464976</v>
      </c>
      <c r="AU21">
        <f>AR21-AS19+AT19</f>
        <v>697676.6111464975</v>
      </c>
    </row>
    <row r="22" spans="1:44" ht="23.25" customHeight="1">
      <c r="A22" s="1"/>
      <c r="B22" s="26" t="s">
        <v>12</v>
      </c>
      <c r="C22" s="16" t="s">
        <v>14</v>
      </c>
      <c r="D22" s="44" t="s">
        <v>46</v>
      </c>
      <c r="E22" s="28">
        <f>E6</f>
        <v>30690</v>
      </c>
      <c r="F22" s="18">
        <v>68.82</v>
      </c>
      <c r="G22" s="30">
        <f t="shared" si="0"/>
        <v>2112085.8</v>
      </c>
      <c r="H22" s="58" t="s">
        <v>44</v>
      </c>
      <c r="I22" s="60">
        <v>14474.6</v>
      </c>
      <c r="J22" s="60">
        <v>5000</v>
      </c>
      <c r="K22" s="60">
        <f t="shared" si="2"/>
        <v>9474.6</v>
      </c>
      <c r="L22" s="64">
        <v>76.27</v>
      </c>
      <c r="M22" s="61">
        <f>K13</f>
        <v>6.5</v>
      </c>
      <c r="N22" s="62">
        <f>K22*L22+(M22*K22)</f>
        <v>784212.642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71" t="s">
        <v>44</v>
      </c>
      <c r="AB22" s="77">
        <v>10808</v>
      </c>
      <c r="AC22" s="73">
        <f t="shared" si="1"/>
        <v>14.073417347434187</v>
      </c>
      <c r="AD22" s="73">
        <f>N13*K22</f>
        <v>8527.140000000001</v>
      </c>
      <c r="AE22" s="73">
        <f>(507+809)</f>
        <v>1316</v>
      </c>
      <c r="AF22" s="73">
        <f>AE22*$N$14</f>
        <v>4606</v>
      </c>
      <c r="AG22" s="73">
        <f t="shared" si="3"/>
        <v>72.9213343819393</v>
      </c>
      <c r="AH22" s="74">
        <f>(N22+AD22-AF22)/(AB22-AE22)</f>
        <v>83.03137189211968</v>
      </c>
      <c r="AI22" s="21"/>
      <c r="AJ22" s="13"/>
      <c r="AK22" s="13"/>
      <c r="AL22" s="14"/>
      <c r="AM22" s="12"/>
      <c r="AN22" s="13"/>
      <c r="AO22" s="13"/>
      <c r="AP22" s="14"/>
      <c r="AR22">
        <f>AU21/AB19</f>
        <v>62.15492580237488</v>
      </c>
    </row>
    <row r="23" spans="1:42" ht="12" customHeight="1" outlineLevel="1">
      <c r="A23" s="1"/>
      <c r="B23" s="45" t="s">
        <v>16</v>
      </c>
      <c r="C23" s="16" t="s">
        <v>14</v>
      </c>
      <c r="D23" s="44" t="s">
        <v>46</v>
      </c>
      <c r="E23" s="27">
        <f>E24</f>
        <v>30580</v>
      </c>
      <c r="F23" s="31">
        <v>68.82</v>
      </c>
      <c r="G23" s="11">
        <f t="shared" si="0"/>
        <v>2104515.5999999996</v>
      </c>
      <c r="H23" s="53"/>
      <c r="I23" s="63">
        <f>I24</f>
        <v>14492.2</v>
      </c>
      <c r="J23" s="63">
        <f>J24</f>
        <v>3000</v>
      </c>
      <c r="K23" s="54">
        <f t="shared" si="2"/>
        <v>11492.2</v>
      </c>
      <c r="L23" s="55">
        <f>L24</f>
        <v>76.23</v>
      </c>
      <c r="M23" s="55">
        <f>M24</f>
        <v>6.5</v>
      </c>
      <c r="N23" s="57">
        <f>N24</f>
        <v>950749.7060000001</v>
      </c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75"/>
      <c r="AB23" s="78">
        <f>AB24</f>
        <v>13151.215</v>
      </c>
      <c r="AC23" s="69">
        <f t="shared" si="1"/>
        <v>14.436008771166527</v>
      </c>
      <c r="AD23" s="69">
        <f>AD24</f>
        <v>10342.980000000001</v>
      </c>
      <c r="AE23" s="69">
        <f>AE24</f>
        <v>1943.0839999999998</v>
      </c>
      <c r="AF23" s="69">
        <f>AF24</f>
        <v>6800.794</v>
      </c>
      <c r="AG23" s="69">
        <f t="shared" si="3"/>
        <v>72.56302113530955</v>
      </c>
      <c r="AH23" s="67">
        <f>(N23/AB23*AB23-AF23+AD23)/AB23</f>
        <v>72.56302113530955</v>
      </c>
      <c r="AI23" s="22"/>
      <c r="AJ23" s="20"/>
      <c r="AK23" s="20"/>
      <c r="AL23" s="14"/>
      <c r="AM23" s="19"/>
      <c r="AN23" s="20"/>
      <c r="AO23" s="20"/>
      <c r="AP23" s="14"/>
    </row>
    <row r="24" spans="1:42" ht="12" customHeight="1" outlineLevel="1">
      <c r="A24" s="1"/>
      <c r="B24" s="26" t="s">
        <v>12</v>
      </c>
      <c r="C24" s="16" t="s">
        <v>14</v>
      </c>
      <c r="D24" s="44" t="s">
        <v>46</v>
      </c>
      <c r="E24" s="17">
        <f>E7</f>
        <v>30580</v>
      </c>
      <c r="F24" s="18">
        <v>68.82</v>
      </c>
      <c r="G24" s="30">
        <f t="shared" si="0"/>
        <v>2104515.5999999996</v>
      </c>
      <c r="H24" s="58" t="s">
        <v>43</v>
      </c>
      <c r="I24" s="59">
        <v>14492.2</v>
      </c>
      <c r="J24" s="59">
        <v>3000</v>
      </c>
      <c r="K24" s="60">
        <f t="shared" si="2"/>
        <v>11492.2</v>
      </c>
      <c r="L24" s="61">
        <v>76.23</v>
      </c>
      <c r="M24" s="61">
        <f>K13</f>
        <v>6.5</v>
      </c>
      <c r="N24" s="62">
        <f>K24*L24+(M24*K24)</f>
        <v>950749.7060000001</v>
      </c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71" t="s">
        <v>43</v>
      </c>
      <c r="AB24" s="79">
        <f>6620.858+6530.357</f>
        <v>13151.215</v>
      </c>
      <c r="AC24" s="73">
        <f t="shared" si="1"/>
        <v>14.436008771166527</v>
      </c>
      <c r="AD24" s="73">
        <f>N13*K24</f>
        <v>10342.980000000001</v>
      </c>
      <c r="AE24" s="73">
        <f>(242+628.586+923.67+101.508+47.32)</f>
        <v>1943.0839999999998</v>
      </c>
      <c r="AF24" s="73">
        <f>AE24*$N$14</f>
        <v>6800.794</v>
      </c>
      <c r="AG24" s="73">
        <f t="shared" si="3"/>
        <v>72.56302113530955</v>
      </c>
      <c r="AH24" s="74">
        <f>(N24+AD24-AF24)/(AB24-AE24)</f>
        <v>85.14282104661339</v>
      </c>
      <c r="AI24" s="22"/>
      <c r="AJ24" s="20"/>
      <c r="AK24" s="20"/>
      <c r="AL24" s="14"/>
      <c r="AM24" s="19"/>
      <c r="AN24" s="20"/>
      <c r="AO24" s="20"/>
      <c r="AP24" s="14"/>
    </row>
    <row r="25" spans="1:42" ht="12" customHeight="1">
      <c r="A25" s="1"/>
      <c r="B25" s="23"/>
      <c r="C25" s="24" t="s">
        <v>19</v>
      </c>
      <c r="D25" s="24"/>
      <c r="E25" s="9">
        <f>E23+E21+E18</f>
        <v>95219</v>
      </c>
      <c r="F25" s="10">
        <v>68.99</v>
      </c>
      <c r="G25" s="11">
        <v>6569253.3</v>
      </c>
      <c r="H25" s="53"/>
      <c r="I25" s="54">
        <f>I18+I21+I23</f>
        <v>44971.2</v>
      </c>
      <c r="J25" s="54">
        <f>J23+J21+J18</f>
        <v>12358</v>
      </c>
      <c r="K25" s="54">
        <f t="shared" si="2"/>
        <v>32613.199999999997</v>
      </c>
      <c r="L25" s="56">
        <f>(I19*L19+I20*L20+I22*L22+I24*L24)/I25</f>
        <v>73.65627032411855</v>
      </c>
      <c r="M25" s="56">
        <f>M24</f>
        <v>6.5</v>
      </c>
      <c r="N25" s="57">
        <f>N23+N21+N18</f>
        <v>2638379.0551464977</v>
      </c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75"/>
      <c r="AB25" s="68">
        <f>AB23+AB21+AB18</f>
        <v>37175.015</v>
      </c>
      <c r="AC25" s="69">
        <f t="shared" si="1"/>
        <v>13.987633841512022</v>
      </c>
      <c r="AD25" s="70">
        <f>AD23+AD21+AD18</f>
        <v>29351.880000000005</v>
      </c>
      <c r="AE25" s="70">
        <f>AE23+AE21+AE18</f>
        <v>4740.084</v>
      </c>
      <c r="AF25" s="70">
        <f>AF23+AF21+AF18</f>
        <v>16590.294</v>
      </c>
      <c r="AG25" s="73">
        <f t="shared" si="3"/>
        <v>71.31511960779297</v>
      </c>
      <c r="AH25" s="67">
        <f>(N25/AB25*AB25-AF25+AD25)/AB25</f>
        <v>71.31511960779297</v>
      </c>
      <c r="AI25" s="12">
        <v>5669.4</v>
      </c>
      <c r="AJ25" s="13">
        <v>5.95</v>
      </c>
      <c r="AK25" s="13">
        <v>11</v>
      </c>
      <c r="AL25" s="14">
        <v>62363.4</v>
      </c>
      <c r="AM25" s="12">
        <v>36127.4</v>
      </c>
      <c r="AN25" s="13">
        <v>37.94</v>
      </c>
      <c r="AO25" s="13">
        <v>3.5</v>
      </c>
      <c r="AP25" s="14">
        <v>126445.9</v>
      </c>
    </row>
    <row r="27" spans="3:18" ht="12">
      <c r="C27" s="38" t="s">
        <v>34</v>
      </c>
      <c r="D27" s="38"/>
      <c r="Q27" s="88"/>
      <c r="R27" s="88"/>
    </row>
    <row r="28" spans="3:11" ht="12">
      <c r="C28" s="38" t="s">
        <v>31</v>
      </c>
      <c r="D28" s="38"/>
      <c r="I28" s="37"/>
      <c r="J28" s="37"/>
      <c r="K28" s="37"/>
    </row>
    <row r="29" spans="3:4" ht="12">
      <c r="C29" s="38" t="s">
        <v>32</v>
      </c>
      <c r="D29" s="38"/>
    </row>
    <row r="30" spans="3:13" ht="12">
      <c r="C30" s="38" t="s">
        <v>33</v>
      </c>
      <c r="D30" s="38"/>
      <c r="M30" t="s">
        <v>35</v>
      </c>
    </row>
  </sheetData>
  <sheetProtection/>
  <mergeCells count="16">
    <mergeCell ref="B16:B17"/>
    <mergeCell ref="C16:G16"/>
    <mergeCell ref="AI16:AL16"/>
    <mergeCell ref="AM16:AP16"/>
    <mergeCell ref="H16:N16"/>
    <mergeCell ref="AA16:AH16"/>
    <mergeCell ref="O16:R16"/>
    <mergeCell ref="S16:V16"/>
    <mergeCell ref="W16:Z16"/>
    <mergeCell ref="O15:Z15"/>
    <mergeCell ref="B2:B3"/>
    <mergeCell ref="C2:G2"/>
    <mergeCell ref="I2:N2"/>
    <mergeCell ref="AI2:AL2"/>
    <mergeCell ref="AM2:AP2"/>
    <mergeCell ref="AA2:AH2"/>
  </mergeCells>
  <printOptions/>
  <pageMargins left="0.11811023622047245" right="0.11811023622047245" top="0.15748031496062992" bottom="0.15748031496062992" header="0.31496062992125984" footer="0.31496062992125984"/>
  <pageSetup fitToHeight="2"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Владислав Ардашев</cp:lastModifiedBy>
  <cp:lastPrinted>2019-11-18T07:29:48Z</cp:lastPrinted>
  <dcterms:created xsi:type="dcterms:W3CDTF">2019-11-07T12:41:50Z</dcterms:created>
  <dcterms:modified xsi:type="dcterms:W3CDTF">2020-02-05T07:50:43Z</dcterms:modified>
  <cp:category/>
  <cp:version/>
  <cp:contentType/>
  <cp:contentStatus/>
  <cp:revision>1</cp:revision>
</cp:coreProperties>
</file>