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120" windowHeight="13170" activeTab="0"/>
  </bookViews>
  <sheets>
    <sheet name="Платежный календар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<sst xmlns="http://schemas.openxmlformats.org/spreadsheetml/2006/main" count="28" uniqueCount="20">
  <si>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Всего</t>
  </si>
  <si>
    <t>Сумма займа</t>
  </si>
  <si>
    <t>Ставка процентов</t>
  </si>
  <si>
    <t>Срок займа</t>
  </si>
  <si>
    <t>Ставка комиссии</t>
  </si>
  <si>
    <t>Дата выдачи</t>
  </si>
  <si>
    <t>Дата погашения</t>
  </si>
  <si>
    <t>Общая сумма погашения</t>
  </si>
  <si>
    <t>Основной долг</t>
  </si>
  <si>
    <t>Проценты</t>
  </si>
  <si>
    <t>крон</t>
  </si>
  <si>
    <t>% в день</t>
  </si>
  <si>
    <t>мес</t>
  </si>
  <si>
    <t xml:space="preserve">Поплатки </t>
  </si>
  <si>
    <t>2. Рассчитываем сумму фиксированного ежемесячного поплатка</t>
  </si>
  <si>
    <t>остаток ОД для начисления %%</t>
  </si>
  <si>
    <t xml:space="preserve">3. Формируем новый календарь с фиксированным ежемесячным поплаткем. </t>
  </si>
  <si>
    <t>Определяем сумму последнего платежа по ОД и соответственно всю сумму последнего платежа</t>
  </si>
  <si>
    <t>1. Рассчитываем стандартный календарь</t>
  </si>
  <si>
    <t>Пересчитываем все платежи по основному долгу и пересчитываем проценты (они зависят от изменения ОД)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</si>
</sst>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mmm/yyyy"/>
    <numFmt numFmtId="167" formatCode="#,##0.000"/>
    <numFmt numFmtId="168" formatCode="#,##0.0000"/>
    <numFmt numFmtId="169" formatCode="#,##0.00000"/>
    <numFmt numFmtId="170" formatCode="#,##0.000000"/>
    <numFmt numFmtId="171" formatCode="0.0%"/>
    <numFmt numFmtId="172" formatCode="[$-F800]dddd\,\ mmmm\ dd\,\ yyyy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8" applyFont="1" applyAlignment="1">
      <alignment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43" fontId="2" fillId="0" borderId="0" xfId="0" applyNumberFormat="1" applyFont="1" applyAlignment="1">
      <alignment/>
    </xf>
    <xf numFmtId="0" fontId="0" fillId="0" borderId="0" xfId="0" applyFill="1" applyAlignment="1">
      <alignment horizontal="center" vertical="center" wrapText="1"/>
    </xf>
    <xf numFmtId="43" fontId="0" fillId="2" borderId="0" xfId="0" applyNumberFormat="1" applyFill="1" applyAlignment="1">
      <alignment/>
    </xf>
    <xf numFmtId="0" fontId="0" fillId="3" borderId="0" xfId="0" applyFill="1" applyAlignment="1">
      <alignment/>
    </xf>
    <xf numFmtId="43" fontId="0" fillId="3" borderId="0" xfId="0" applyNumberFormat="1" applyFill="1" applyAlignment="1">
      <alignment/>
    </xf>
    <xf numFmtId="43" fontId="2" fillId="0" borderId="0" xfId="0" applyNumberFormat="1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21.25390625" style="0" customWidth="1"/>
    <col min="2" max="2" width="16.625" style="0" customWidth="1"/>
    <col min="3" max="3" width="14.625" style="0" bestFit="1" customWidth="1"/>
    <col min="4" max="4" width="14.375" style="0" bestFit="1" customWidth="1"/>
    <col min="5" max="5" width="12.875" style="0" customWidth="1"/>
    <col min="6" max="6" width="17.125" style="0" customWidth="1"/>
    <col min="7" max="7" width="10.875" style="0" bestFit="1" customWidth="1"/>
    <col min="10" max="10" width="11.875" style="0" bestFit="1" customWidth="1"/>
    <col min="11" max="11" width="12.875" style="0" bestFit="1" customWidth="1"/>
  </cols>
  <sheetData>
    <row r="1" spans="1:3" ht="12.75">
      <c r="A1" t="s">
        <v>1</v>
      </c>
      <c r="B1" s="5">
        <v>45000</v>
      </c>
      <c r="C1" t="s">
        <v>10</v>
      </c>
    </row>
    <row r="2" spans="1:3" ht="12.75">
      <c r="A2" t="s">
        <v>2</v>
      </c>
      <c r="B2" s="6">
        <v>0.001</v>
      </c>
      <c r="C2" t="s">
        <v>11</v>
      </c>
    </row>
    <row r="3" spans="1:3" ht="12.75">
      <c r="A3" t="s">
        <v>4</v>
      </c>
      <c r="B3" s="6">
        <v>0.005</v>
      </c>
      <c r="C3" t="s">
        <v>11</v>
      </c>
    </row>
    <row r="4" spans="1:3" ht="12.75">
      <c r="A4" t="s">
        <v>3</v>
      </c>
      <c r="B4" s="4">
        <v>6</v>
      </c>
      <c r="C4" t="s">
        <v>12</v>
      </c>
    </row>
    <row r="5" spans="1:2" ht="12.75">
      <c r="A5" t="s">
        <v>5</v>
      </c>
      <c r="B5" s="2">
        <v>42292</v>
      </c>
    </row>
    <row r="6" ht="17.25" customHeight="1"/>
    <row r="7" spans="1:6" ht="12.75">
      <c r="A7" s="15" t="s">
        <v>18</v>
      </c>
      <c r="B7" s="12"/>
      <c r="C7" s="12"/>
      <c r="D7" s="12"/>
      <c r="E7" s="12"/>
      <c r="F7" s="12"/>
    </row>
    <row r="8" spans="1:6" ht="25.5">
      <c r="A8" s="3" t="s">
        <v>6</v>
      </c>
      <c r="B8" s="3" t="s">
        <v>7</v>
      </c>
      <c r="C8" s="3" t="s">
        <v>9</v>
      </c>
      <c r="D8" s="10" t="s">
        <v>13</v>
      </c>
      <c r="E8" s="3" t="s">
        <v>8</v>
      </c>
      <c r="F8" s="3" t="s">
        <v>15</v>
      </c>
    </row>
    <row r="9" spans="1:7" ht="12.75">
      <c r="A9" s="7">
        <v>42323</v>
      </c>
      <c r="B9" s="8">
        <f>ROUND((B1*(B2+B3)*365/12)/(1-(1+(B2+B3)*365/12)^(-B4)),2)</f>
        <v>12948.51</v>
      </c>
      <c r="C9" s="8">
        <f>B1*B2*365*(A9-B5)/365</f>
        <v>1395</v>
      </c>
      <c r="D9" s="8">
        <f>B1*$B$3*365*(A9-B5)/365</f>
        <v>6975</v>
      </c>
      <c r="E9" s="8">
        <f>B9-C9-D9</f>
        <v>4578.51</v>
      </c>
      <c r="F9" s="1">
        <f>B1-E9</f>
        <v>40421.49</v>
      </c>
      <c r="G9" s="1"/>
    </row>
    <row r="10" spans="1:7" ht="12.75">
      <c r="A10" s="7">
        <v>42353</v>
      </c>
      <c r="B10" s="8">
        <f>B9</f>
        <v>12948.51</v>
      </c>
      <c r="C10" s="8">
        <f>ROUND(F9*$B$2*365*(A10-A9)/365,2)</f>
        <v>1212.64</v>
      </c>
      <c r="D10" s="8">
        <f>ROUND(F9*$B$3*365*(A10-A9)/365,2)</f>
        <v>6063.22</v>
      </c>
      <c r="E10" s="8">
        <f>B10-C10-D10</f>
        <v>5672.650000000001</v>
      </c>
      <c r="F10" s="1">
        <f>F9-E10</f>
        <v>34748.84</v>
      </c>
      <c r="G10" s="1"/>
    </row>
    <row r="11" spans="1:7" ht="12.75">
      <c r="A11" s="7">
        <v>42384</v>
      </c>
      <c r="B11" s="8">
        <f>B10</f>
        <v>12948.51</v>
      </c>
      <c r="C11" s="8">
        <f>ROUND(F10*$B$2*365*(A11-A10)/365,2)</f>
        <v>1077.21</v>
      </c>
      <c r="D11" s="8">
        <f>ROUND(F10*$B$3*365*(A11-A10)/365,2)</f>
        <v>5386.07</v>
      </c>
      <c r="E11" s="8">
        <f>B11-C11-D11</f>
        <v>6485.23</v>
      </c>
      <c r="F11" s="1">
        <f>F10-E11</f>
        <v>28263.609999999997</v>
      </c>
      <c r="G11" s="1"/>
    </row>
    <row r="12" spans="1:7" ht="12.75">
      <c r="A12" s="7">
        <v>42415</v>
      </c>
      <c r="B12" s="8">
        <f>B11</f>
        <v>12948.51</v>
      </c>
      <c r="C12" s="8">
        <f>ROUND(F11*$B$2*365*(A12-A11)/365,2)</f>
        <v>876.17</v>
      </c>
      <c r="D12" s="8">
        <f>ROUND(F11*$B$3*365*(A12-A11)/365,2)</f>
        <v>4380.86</v>
      </c>
      <c r="E12" s="8">
        <f>B12-C12-D12</f>
        <v>7691.4800000000005</v>
      </c>
      <c r="F12" s="1">
        <f>F11-E12</f>
        <v>20572.129999999997</v>
      </c>
      <c r="G12" s="1"/>
    </row>
    <row r="13" spans="1:7" ht="12.75">
      <c r="A13" s="7">
        <v>42444</v>
      </c>
      <c r="B13" s="8">
        <f>B12</f>
        <v>12948.51</v>
      </c>
      <c r="C13" s="8">
        <f>ROUND(F12*$B$2*365*(A13-A12)/365,2)</f>
        <v>596.59</v>
      </c>
      <c r="D13" s="8">
        <f>ROUND(F12*$B$3*365*(A13-A12)/365,2)</f>
        <v>2982.96</v>
      </c>
      <c r="E13" s="8">
        <f>B13-C13-D13</f>
        <v>9368.96</v>
      </c>
      <c r="F13" s="1">
        <f>F12-E13</f>
        <v>11203.169999999998</v>
      </c>
      <c r="G13" s="1"/>
    </row>
    <row r="14" spans="1:7" ht="12.75">
      <c r="A14" s="7">
        <v>42475</v>
      </c>
      <c r="B14" s="8">
        <f>C14+D14+E14</f>
        <v>13286.96</v>
      </c>
      <c r="C14" s="8">
        <f>ROUND(F13*$B$2*365*(A14-A13)/365,2)</f>
        <v>347.3</v>
      </c>
      <c r="D14" s="8">
        <f>ROUND(F13*$B$3*365*(A14-A13)/365,2)</f>
        <v>1736.49</v>
      </c>
      <c r="E14" s="8">
        <f>F13</f>
        <v>11203.169999999998</v>
      </c>
      <c r="F14" s="1">
        <f>F13-E14</f>
        <v>0</v>
      </c>
      <c r="G14" s="1"/>
    </row>
    <row r="15" spans="1:6" ht="12.75">
      <c r="A15" t="s">
        <v>0</v>
      </c>
      <c r="B15" s="9">
        <f>SUM(B9:B14)</f>
        <v>78029.51000000001</v>
      </c>
      <c r="C15" s="9">
        <f>SUM(C9:C14)</f>
        <v>5504.910000000001</v>
      </c>
      <c r="D15" s="14">
        <f>SUM(D9:D14)</f>
        <v>27524.600000000002</v>
      </c>
      <c r="E15" s="9">
        <f>SUM(E9:E14)</f>
        <v>45000</v>
      </c>
      <c r="F15" s="9"/>
    </row>
    <row r="16" ht="12.75">
      <c r="E16" s="1"/>
    </row>
    <row r="17" spans="1:6" ht="12.75">
      <c r="A17" s="15" t="s">
        <v>14</v>
      </c>
      <c r="B17" s="12"/>
      <c r="C17" s="12"/>
      <c r="D17" s="12"/>
      <c r="E17" s="13"/>
      <c r="F17" s="12"/>
    </row>
    <row r="18" ht="12.75">
      <c r="D18" s="9">
        <f>ROUND(D15/B4/10,0)*10</f>
        <v>4590</v>
      </c>
    </row>
    <row r="20" spans="1:6" ht="12.75">
      <c r="A20" s="15" t="s">
        <v>16</v>
      </c>
      <c r="B20" s="12"/>
      <c r="C20" s="12"/>
      <c r="D20" s="12"/>
      <c r="E20" s="12"/>
      <c r="F20" s="12"/>
    </row>
    <row r="21" ht="12.75">
      <c r="A21" t="s">
        <v>19</v>
      </c>
    </row>
    <row r="22" ht="12.75">
      <c r="A22" t="s">
        <v>17</v>
      </c>
    </row>
    <row r="23" ht="4.5" customHeight="1"/>
    <row r="24" spans="1:6" ht="25.5">
      <c r="A24" s="3" t="s">
        <v>6</v>
      </c>
      <c r="B24" s="3" t="s">
        <v>7</v>
      </c>
      <c r="C24" s="3" t="s">
        <v>9</v>
      </c>
      <c r="D24" s="10" t="s">
        <v>13</v>
      </c>
      <c r="E24" s="3" t="s">
        <v>8</v>
      </c>
      <c r="F24" s="3" t="s">
        <v>15</v>
      </c>
    </row>
    <row r="25" spans="1:6" ht="12.75">
      <c r="A25" s="7">
        <v>42323</v>
      </c>
      <c r="B25" s="8">
        <f>B9</f>
        <v>12948.51</v>
      </c>
      <c r="C25" s="8">
        <f>B1*B2*365*(A25-B5)/365</f>
        <v>1395</v>
      </c>
      <c r="D25" s="8">
        <f>D18</f>
        <v>4590</v>
      </c>
      <c r="E25" s="8">
        <f>B25-C25-D25</f>
        <v>6963.51</v>
      </c>
      <c r="F25" s="1">
        <f>B1-E25</f>
        <v>38036.49</v>
      </c>
    </row>
    <row r="26" spans="1:6" ht="12.75">
      <c r="A26" s="7">
        <v>42353</v>
      </c>
      <c r="B26" s="8">
        <f>B25</f>
        <v>12948.51</v>
      </c>
      <c r="C26" s="8">
        <f>ROUND(F25*$B$2*365*(A26-A25)/365,2)</f>
        <v>1141.09</v>
      </c>
      <c r="D26" s="8">
        <f>D25</f>
        <v>4590</v>
      </c>
      <c r="E26" s="8">
        <f>B26-C26-D26</f>
        <v>7217.42</v>
      </c>
      <c r="F26" s="1">
        <f>F25-E26</f>
        <v>30819.07</v>
      </c>
    </row>
    <row r="27" spans="1:6" ht="12.75">
      <c r="A27" s="7">
        <v>42384</v>
      </c>
      <c r="B27" s="8">
        <f>B26</f>
        <v>12948.51</v>
      </c>
      <c r="C27" s="8">
        <f>ROUND(F26*$B$2*365*(A27-A26)/365,2)</f>
        <v>955.39</v>
      </c>
      <c r="D27" s="8">
        <f>D26</f>
        <v>4590</v>
      </c>
      <c r="E27" s="8">
        <f>B27-C27-D27</f>
        <v>7403.120000000001</v>
      </c>
      <c r="F27" s="1">
        <f>F26-E27</f>
        <v>23415.949999999997</v>
      </c>
    </row>
    <row r="28" spans="1:6" ht="12.75">
      <c r="A28" s="7">
        <v>42415</v>
      </c>
      <c r="B28" s="8">
        <f>B27</f>
        <v>12948.51</v>
      </c>
      <c r="C28" s="8">
        <f>ROUND(F27*$B$2*365*(A28-A27)/365,2)</f>
        <v>725.89</v>
      </c>
      <c r="D28" s="8">
        <f>D27</f>
        <v>4590</v>
      </c>
      <c r="E28" s="8">
        <f>B28-C28-D28</f>
        <v>7632.620000000001</v>
      </c>
      <c r="F28" s="1">
        <f>F27-E28</f>
        <v>15783.329999999996</v>
      </c>
    </row>
    <row r="29" spans="1:6" ht="12.75">
      <c r="A29" s="7">
        <v>42444</v>
      </c>
      <c r="B29" s="8">
        <f>B28</f>
        <v>12948.51</v>
      </c>
      <c r="C29" s="8">
        <f>ROUND(F28*$B$2*365*(A29-A28)/365,2)</f>
        <v>457.72</v>
      </c>
      <c r="D29" s="8">
        <f>D28</f>
        <v>4590</v>
      </c>
      <c r="E29" s="8">
        <f>B29-C29-D29</f>
        <v>7900.790000000001</v>
      </c>
      <c r="F29" s="1">
        <f>F28-E29</f>
        <v>7882.539999999995</v>
      </c>
    </row>
    <row r="30" spans="1:6" ht="12.75">
      <c r="A30" s="7">
        <v>42475</v>
      </c>
      <c r="B30" s="11">
        <f>C30+D30+E30</f>
        <v>12716.899999999994</v>
      </c>
      <c r="C30" s="8">
        <f>ROUND(F29*$B$2*365*(A30-A29)/365,2)</f>
        <v>244.36</v>
      </c>
      <c r="D30" s="8">
        <f>D29</f>
        <v>4590</v>
      </c>
      <c r="E30" s="11">
        <f>F29</f>
        <v>7882.539999999995</v>
      </c>
      <c r="F30" s="1">
        <f>F29-E30</f>
        <v>0</v>
      </c>
    </row>
    <row r="31" spans="1:6" ht="12.75">
      <c r="A31" t="s">
        <v>0</v>
      </c>
      <c r="B31" s="1">
        <f>SUM(B25:B30)</f>
        <v>77459.45</v>
      </c>
      <c r="C31" s="1">
        <f>SUM(C25:C30)</f>
        <v>4919.45</v>
      </c>
      <c r="D31" s="8">
        <f>SUM(D25:D30)</f>
        <v>27540</v>
      </c>
      <c r="E31" s="1">
        <f>SUM(E25:E30)</f>
        <v>45000</v>
      </c>
      <c r="F31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Пупкин</dc:creator>
  <cp:keywords/>
  <dc:description/>
  <cp:lastModifiedBy>Андрей</cp:lastModifiedBy>
  <dcterms:created xsi:type="dcterms:W3CDTF">2012-06-02T06:19:48Z</dcterms:created>
  <dcterms:modified xsi:type="dcterms:W3CDTF">2015-11-08T17:49:39Z</dcterms:modified>
  <cp:category/>
  <cp:version/>
  <cp:contentType/>
  <cp:contentStatus/>
</cp:coreProperties>
</file>