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80"/>
  </bookViews>
  <sheets>
    <sheet name="Отчет февраль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D26" i="1" l="1"/>
  <c r="D23" i="1"/>
  <c r="D22" i="1"/>
  <c r="D44" i="1" l="1"/>
  <c r="D29" i="1"/>
  <c r="D16" i="1"/>
  <c r="D25" i="1" l="1"/>
  <c r="D20" i="1"/>
  <c r="D18" i="1"/>
  <c r="D17" i="1"/>
  <c r="D14" i="1"/>
  <c r="D5" i="1" s="1"/>
  <c r="D15" i="1" l="1"/>
  <c r="D39" i="1" l="1"/>
  <c r="D46" i="1" l="1"/>
  <c r="D48" i="1" s="1"/>
  <c r="D50" i="1" l="1"/>
  <c r="D49" i="1"/>
  <c r="E32" i="1"/>
  <c r="E13" i="1"/>
  <c r="E12" i="1"/>
  <c r="D51" i="1" l="1"/>
  <c r="E23" i="1"/>
  <c r="E17" i="1"/>
  <c r="E16" i="1"/>
  <c r="E11" i="1" l="1"/>
  <c r="E15" i="1" l="1"/>
  <c r="E5" i="1" l="1"/>
  <c r="E48" i="1" l="1"/>
</calcChain>
</file>

<file path=xl/sharedStrings.xml><?xml version="1.0" encoding="utf-8"?>
<sst xmlns="http://schemas.openxmlformats.org/spreadsheetml/2006/main" count="67" uniqueCount="56">
  <si>
    <t>№п.п.</t>
  </si>
  <si>
    <t>Статья доходов и расходов</t>
  </si>
  <si>
    <t>Контрагент</t>
  </si>
  <si>
    <t>Примечание</t>
  </si>
  <si>
    <t>Аренда парковки</t>
  </si>
  <si>
    <t>Аренда строительной и складской техники</t>
  </si>
  <si>
    <t>1.1.</t>
  </si>
  <si>
    <t>1.2.</t>
  </si>
  <si>
    <t>1.3.</t>
  </si>
  <si>
    <t>Вода питьевая Нестле</t>
  </si>
  <si>
    <t>ЗП</t>
  </si>
  <si>
    <t>Отчисления в ПФР, ФСС, ФОМС</t>
  </si>
  <si>
    <t>Электроэнергия</t>
  </si>
  <si>
    <t>1.4.</t>
  </si>
  <si>
    <t>Аренда помещения</t>
  </si>
  <si>
    <t>мтс</t>
  </si>
  <si>
    <t>нестле</t>
  </si>
  <si>
    <t>Обслуживание лифта</t>
  </si>
  <si>
    <t xml:space="preserve">Налог на землю </t>
  </si>
  <si>
    <t>Транспортный налог</t>
  </si>
  <si>
    <t>Сумма без НДС</t>
  </si>
  <si>
    <t>Сумма с ндс</t>
  </si>
  <si>
    <t>Выручка без НДС</t>
  </si>
  <si>
    <t>РКО (Комиссия банка)</t>
  </si>
  <si>
    <t>Доходы (коммунальные платежи)</t>
  </si>
  <si>
    <t>Кирилл</t>
  </si>
  <si>
    <t>1.5.</t>
  </si>
  <si>
    <t>Расходы на отопление</t>
  </si>
  <si>
    <t>Расходы на электроэнергию</t>
  </si>
  <si>
    <t>Расходы на охрану</t>
  </si>
  <si>
    <t>Услуги связи, интернета</t>
  </si>
  <si>
    <t>Канцтовары</t>
  </si>
  <si>
    <t>Оргтехника, комплектуюш.</t>
  </si>
  <si>
    <t>Уборка и обслуживание территории</t>
  </si>
  <si>
    <t>Прочие расходы</t>
  </si>
  <si>
    <t>Налог на имущество</t>
  </si>
  <si>
    <t>Прочие доходы (в т.ч. возмещение расходов по работе курьера, услуги уборщицы)</t>
  </si>
  <si>
    <t>Расходные материалы, запчасти для ремонта, ремонт</t>
  </si>
  <si>
    <t>Расходы на бензин и дизельное топливо</t>
  </si>
  <si>
    <t>Расходы на рекламму</t>
  </si>
  <si>
    <t>Налог на прибыль</t>
  </si>
  <si>
    <t>Прибыль с учетом оптимизации налога на имущество</t>
  </si>
  <si>
    <t>Прибыль с учетом фактического налога на имущество</t>
  </si>
  <si>
    <t>Рентабельность мес. капиталовложений с учетом оптимизации налога на имущество</t>
  </si>
  <si>
    <t>Рентабельность мес. капиталовложений с учетом факт. Налога на имущество</t>
  </si>
  <si>
    <t>ООО "Стройка"</t>
  </si>
  <si>
    <t>Расходы Подразделение</t>
  </si>
  <si>
    <t>Налог на землю1</t>
  </si>
  <si>
    <t>Налог на землю2</t>
  </si>
  <si>
    <t>Налог на землю3</t>
  </si>
  <si>
    <t>Прямые+общепроизводственные расходы</t>
  </si>
  <si>
    <t>Прямые+общепроизводственные расходы С</t>
  </si>
  <si>
    <t>Контр1</t>
  </si>
  <si>
    <t>Контр2</t>
  </si>
  <si>
    <t>Контр3</t>
  </si>
  <si>
    <t>Отчет о прибылях и убытках за февраль 2010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</si>
</sst>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4" fontId="0" fillId="0" borderId="11" xfId="0" applyNumberForma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" fontId="0" fillId="0" borderId="0" xfId="0" applyNumberForma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zoomScaleNormal="100" workbookViewId="0">
      <selection activeCell="A3" sqref="A3"/>
    </sheetView>
  </sheetViews>
  <sheetFormatPr defaultRowHeight="15" x14ac:dyDescent="0.25"/>
  <cols>
    <col min="1" max="1" width="9.140625" style="4"/>
    <col min="2" max="2" width="61.28515625" style="7" customWidth="1"/>
    <col min="3" max="3" width="17.42578125" style="4" customWidth="1"/>
    <col min="4" max="4" width="22.7109375" style="11" customWidth="1"/>
    <col min="5" max="5" width="12.42578125" style="6" hidden="1" customWidth="1"/>
    <col min="6" max="6" width="24.5703125" style="4" hidden="1" customWidth="1"/>
    <col min="7" max="7" width="30.5703125" style="4" customWidth="1"/>
    <col min="8" max="16384" width="9.140625" style="4"/>
  </cols>
  <sheetData>
    <row r="1" spans="1:6" s="1" customFormat="1" x14ac:dyDescent="0.25">
      <c r="A1" s="61" t="s">
        <v>45</v>
      </c>
      <c r="B1" s="61"/>
      <c r="C1" s="8"/>
      <c r="D1" s="10"/>
      <c r="E1" s="2"/>
    </row>
    <row r="2" spans="1:6" s="1" customFormat="1" x14ac:dyDescent="0.25">
      <c r="A2" s="61" t="s">
        <v>55</v>
      </c>
      <c r="B2" s="61"/>
      <c r="C2" s="61"/>
      <c r="D2" s="10"/>
      <c r="E2" s="2"/>
    </row>
    <row r="3" spans="1:6" ht="15.75" thickBot="1" x14ac:dyDescent="0.3"/>
    <row r="4" spans="1:6" ht="15.75" thickBot="1" x14ac:dyDescent="0.3">
      <c r="A4" s="15" t="s">
        <v>0</v>
      </c>
      <c r="B4" s="16" t="s">
        <v>1</v>
      </c>
      <c r="C4" s="17" t="s">
        <v>2</v>
      </c>
      <c r="D4" s="18" t="s">
        <v>20</v>
      </c>
      <c r="E4" s="3" t="s">
        <v>21</v>
      </c>
      <c r="F4" s="4" t="s">
        <v>3</v>
      </c>
    </row>
    <row r="5" spans="1:6" s="5" customFormat="1" x14ac:dyDescent="0.25">
      <c r="A5" s="35">
        <v>1</v>
      </c>
      <c r="B5" s="36" t="s">
        <v>22</v>
      </c>
      <c r="C5" s="37"/>
      <c r="D5" s="38">
        <f>D6+D7+D8+D9+D10+D11+D12+D13+D14</f>
        <v>7238307.1800000016</v>
      </c>
      <c r="E5" s="20">
        <f>SUM(E6:E11)</f>
        <v>7969499.4400000004</v>
      </c>
      <c r="F5" s="21"/>
    </row>
    <row r="6" spans="1:6" x14ac:dyDescent="0.25">
      <c r="A6" s="59" t="s">
        <v>6</v>
      </c>
      <c r="B6" s="62" t="s">
        <v>14</v>
      </c>
      <c r="C6" s="22" t="s">
        <v>52</v>
      </c>
      <c r="D6" s="19">
        <v>2854892.14</v>
      </c>
      <c r="E6" s="12">
        <v>3368772.72</v>
      </c>
      <c r="F6" s="23"/>
    </row>
    <row r="7" spans="1:6" x14ac:dyDescent="0.25">
      <c r="A7" s="59"/>
      <c r="B7" s="62"/>
      <c r="C7" s="22" t="s">
        <v>53</v>
      </c>
      <c r="D7" s="19">
        <v>50100</v>
      </c>
      <c r="E7" s="12">
        <v>46728</v>
      </c>
      <c r="F7" s="23"/>
    </row>
    <row r="8" spans="1:6" x14ac:dyDescent="0.25">
      <c r="A8" s="59"/>
      <c r="B8" s="62"/>
      <c r="C8" s="22" t="s">
        <v>54</v>
      </c>
      <c r="D8" s="19">
        <v>3170925.15</v>
      </c>
      <c r="E8" s="12">
        <v>3741691.68</v>
      </c>
      <c r="F8" s="23"/>
    </row>
    <row r="9" spans="1:6" x14ac:dyDescent="0.25">
      <c r="A9" s="59" t="s">
        <v>7</v>
      </c>
      <c r="B9" s="62" t="s">
        <v>4</v>
      </c>
      <c r="C9" s="22" t="s">
        <v>52</v>
      </c>
      <c r="D9" s="19">
        <v>92791.91</v>
      </c>
      <c r="E9" s="12">
        <v>157792.5</v>
      </c>
      <c r="F9" s="23"/>
    </row>
    <row r="10" spans="1:6" x14ac:dyDescent="0.25">
      <c r="A10" s="59"/>
      <c r="B10" s="62"/>
      <c r="C10" s="22" t="s">
        <v>53</v>
      </c>
      <c r="D10" s="19">
        <v>221191.19</v>
      </c>
      <c r="E10" s="12">
        <v>298504.36</v>
      </c>
      <c r="F10" s="23"/>
    </row>
    <row r="11" spans="1:6" x14ac:dyDescent="0.25">
      <c r="A11" s="32" t="s">
        <v>8</v>
      </c>
      <c r="B11" s="34" t="s">
        <v>5</v>
      </c>
      <c r="C11" s="22" t="s">
        <v>54</v>
      </c>
      <c r="D11" s="19">
        <v>398858.19</v>
      </c>
      <c r="E11" s="12">
        <f>235956.34+120053.84</f>
        <v>356010.18</v>
      </c>
      <c r="F11" s="23"/>
    </row>
    <row r="12" spans="1:6" x14ac:dyDescent="0.25">
      <c r="A12" s="59" t="s">
        <v>13</v>
      </c>
      <c r="B12" s="60" t="s">
        <v>24</v>
      </c>
      <c r="C12" s="22" t="s">
        <v>52</v>
      </c>
      <c r="D12" s="19">
        <v>223307.36</v>
      </c>
      <c r="E12" s="12">
        <f>210000+26000</f>
        <v>236000</v>
      </c>
      <c r="F12" s="23"/>
    </row>
    <row r="13" spans="1:6" x14ac:dyDescent="0.25">
      <c r="A13" s="59"/>
      <c r="B13" s="60"/>
      <c r="C13" s="22" t="s">
        <v>53</v>
      </c>
      <c r="D13" s="19">
        <v>193241.24</v>
      </c>
      <c r="E13" s="12">
        <f>214000+18000</f>
        <v>232000</v>
      </c>
      <c r="F13" s="23"/>
    </row>
    <row r="14" spans="1:6" ht="30" x14ac:dyDescent="0.25">
      <c r="A14" s="32" t="s">
        <v>26</v>
      </c>
      <c r="B14" s="34" t="s">
        <v>36</v>
      </c>
      <c r="C14" s="22"/>
      <c r="D14" s="19">
        <f>18000+15000</f>
        <v>33000</v>
      </c>
      <c r="E14" s="12"/>
      <c r="F14" s="23"/>
    </row>
    <row r="15" spans="1:6" s="5" customFormat="1" x14ac:dyDescent="0.25">
      <c r="A15" s="35">
        <v>2</v>
      </c>
      <c r="B15" s="36" t="s">
        <v>46</v>
      </c>
      <c r="C15" s="37"/>
      <c r="D15" s="38">
        <f>SUM(D16:D38)</f>
        <v>4110505.4542372888</v>
      </c>
      <c r="E15" s="13">
        <f>SUM(E16:E39)</f>
        <v>1641055.19</v>
      </c>
      <c r="F15" s="21"/>
    </row>
    <row r="16" spans="1:6" x14ac:dyDescent="0.25">
      <c r="A16" s="32"/>
      <c r="B16" s="31" t="s">
        <v>10</v>
      </c>
      <c r="C16" s="22"/>
      <c r="D16" s="19">
        <f>13176.18+28000+436364.3+1628513.5+63835.75+205000+80000+90000</f>
        <v>2544889.73</v>
      </c>
      <c r="E16" s="12">
        <f>213750+246751.2+552148.3-51525</f>
        <v>961124.5</v>
      </c>
      <c r="F16" s="23"/>
    </row>
    <row r="17" spans="1:6" x14ac:dyDescent="0.25">
      <c r="A17" s="32"/>
      <c r="B17" s="31" t="s">
        <v>11</v>
      </c>
      <c r="C17" s="22"/>
      <c r="D17" s="19">
        <f>12435.2+127265.51+19544.79+51000+340</f>
        <v>210585.5</v>
      </c>
      <c r="E17" s="12">
        <f>64552.5+161587.31+75610.66-15457.51</f>
        <v>286292.95999999996</v>
      </c>
      <c r="F17" s="23"/>
    </row>
    <row r="18" spans="1:6" x14ac:dyDescent="0.25">
      <c r="A18" s="32"/>
      <c r="B18" s="31" t="s">
        <v>38</v>
      </c>
      <c r="C18" s="22"/>
      <c r="D18" s="19">
        <f>31464.41+10478</f>
        <v>41942.410000000003</v>
      </c>
      <c r="E18" s="12"/>
      <c r="F18" s="24"/>
    </row>
    <row r="19" spans="1:6" x14ac:dyDescent="0.25">
      <c r="A19" s="32"/>
      <c r="B19" s="31" t="s">
        <v>17</v>
      </c>
      <c r="C19" s="22"/>
      <c r="D19" s="19">
        <v>15677.97</v>
      </c>
      <c r="E19" s="12">
        <v>5000</v>
      </c>
      <c r="F19" s="23"/>
    </row>
    <row r="20" spans="1:6" x14ac:dyDescent="0.25">
      <c r="A20" s="32"/>
      <c r="B20" s="31" t="s">
        <v>27</v>
      </c>
      <c r="C20" s="22"/>
      <c r="D20" s="19">
        <f>136689.83+8534.17+22619.64</f>
        <v>167843.64</v>
      </c>
      <c r="E20" s="12">
        <v>220000</v>
      </c>
      <c r="F20" s="23"/>
    </row>
    <row r="21" spans="1:6" x14ac:dyDescent="0.25">
      <c r="A21" s="32"/>
      <c r="B21" s="31" t="s">
        <v>28</v>
      </c>
      <c r="C21" s="22"/>
      <c r="D21" s="19">
        <v>208234.75</v>
      </c>
      <c r="E21" s="12"/>
      <c r="F21" s="23"/>
    </row>
    <row r="22" spans="1:6" x14ac:dyDescent="0.25">
      <c r="A22" s="32"/>
      <c r="B22" s="31" t="s">
        <v>33</v>
      </c>
      <c r="C22" s="22"/>
      <c r="D22" s="19">
        <f>28950+5500/1.18</f>
        <v>33611.016949152545</v>
      </c>
      <c r="E22" s="12"/>
      <c r="F22" s="23"/>
    </row>
    <row r="23" spans="1:6" x14ac:dyDescent="0.25">
      <c r="A23" s="32"/>
      <c r="B23" s="31" t="s">
        <v>30</v>
      </c>
      <c r="C23" s="22"/>
      <c r="D23" s="19">
        <f>48074.58+23346.41+5325.26+185.74+1305.09+5900/1.18</f>
        <v>83237.08</v>
      </c>
      <c r="E23" s="12">
        <f>6486.3+6580.5+1500</f>
        <v>14566.8</v>
      </c>
      <c r="F23" s="23" t="s">
        <v>15</v>
      </c>
    </row>
    <row r="24" spans="1:6" x14ac:dyDescent="0.25">
      <c r="A24" s="32"/>
      <c r="B24" s="31" t="s">
        <v>9</v>
      </c>
      <c r="C24" s="22"/>
      <c r="D24" s="19">
        <v>9541.1299999999992</v>
      </c>
      <c r="E24" s="12">
        <v>8655.09</v>
      </c>
      <c r="F24" s="23" t="s">
        <v>16</v>
      </c>
    </row>
    <row r="25" spans="1:6" x14ac:dyDescent="0.25">
      <c r="A25" s="32"/>
      <c r="B25" s="31" t="s">
        <v>14</v>
      </c>
      <c r="C25" s="22"/>
      <c r="D25" s="19">
        <f>133777.47</f>
        <v>133777.47</v>
      </c>
      <c r="E25" s="12"/>
      <c r="F25" s="23"/>
    </row>
    <row r="26" spans="1:6" x14ac:dyDescent="0.25">
      <c r="A26" s="32"/>
      <c r="B26" s="31" t="s">
        <v>37</v>
      </c>
      <c r="C26" s="22"/>
      <c r="D26" s="19">
        <f>44355.93+13584.75+2933.31+7515.23+16430.19+2045.22/1.18</f>
        <v>86552.647288135602</v>
      </c>
      <c r="E26" s="12"/>
      <c r="F26" s="23"/>
    </row>
    <row r="27" spans="1:6" x14ac:dyDescent="0.25">
      <c r="A27" s="32"/>
      <c r="B27" s="31" t="s">
        <v>31</v>
      </c>
      <c r="C27" s="22"/>
      <c r="D27" s="19">
        <v>8244.5300000000007</v>
      </c>
      <c r="E27" s="12"/>
      <c r="F27" s="23"/>
    </row>
    <row r="28" spans="1:6" x14ac:dyDescent="0.25">
      <c r="A28" s="32"/>
      <c r="B28" s="31" t="s">
        <v>32</v>
      </c>
      <c r="C28" s="22"/>
      <c r="D28" s="19">
        <v>2680</v>
      </c>
      <c r="E28" s="12"/>
      <c r="F28" s="23"/>
    </row>
    <row r="29" spans="1:6" x14ac:dyDescent="0.25">
      <c r="A29" s="32"/>
      <c r="B29" s="31" t="s">
        <v>34</v>
      </c>
      <c r="C29" s="22"/>
      <c r="D29" s="19">
        <f>1142+5000+1300+8500+4016+1320+6480+1471+7560</f>
        <v>36789</v>
      </c>
      <c r="E29" s="12"/>
      <c r="F29" s="23" t="s">
        <v>25</v>
      </c>
    </row>
    <row r="30" spans="1:6" x14ac:dyDescent="0.25">
      <c r="A30" s="32"/>
      <c r="B30" s="31" t="s">
        <v>39</v>
      </c>
      <c r="C30" s="22"/>
      <c r="D30" s="19">
        <v>0</v>
      </c>
      <c r="E30" s="12"/>
      <c r="F30" s="23"/>
    </row>
    <row r="31" spans="1:6" x14ac:dyDescent="0.25">
      <c r="A31" s="32"/>
      <c r="B31" s="31" t="s">
        <v>29</v>
      </c>
      <c r="C31" s="22"/>
      <c r="D31" s="19">
        <v>8855.93</v>
      </c>
      <c r="E31" s="12"/>
      <c r="F31" s="23"/>
    </row>
    <row r="32" spans="1:6" x14ac:dyDescent="0.25">
      <c r="A32" s="32"/>
      <c r="B32" s="31" t="s">
        <v>23</v>
      </c>
      <c r="C32" s="22"/>
      <c r="D32" s="19">
        <v>155330.81</v>
      </c>
      <c r="E32" s="12">
        <f>4614+3575+2338</f>
        <v>10527</v>
      </c>
      <c r="F32" s="23"/>
    </row>
    <row r="33" spans="1:6" x14ac:dyDescent="0.25">
      <c r="A33" s="32"/>
      <c r="B33" s="31" t="s">
        <v>40</v>
      </c>
      <c r="C33" s="22"/>
      <c r="D33" s="19">
        <v>20000</v>
      </c>
      <c r="E33" s="12"/>
      <c r="F33" s="23"/>
    </row>
    <row r="34" spans="1:6" x14ac:dyDescent="0.25">
      <c r="A34" s="32"/>
      <c r="B34" s="31" t="s">
        <v>35</v>
      </c>
      <c r="C34" s="22"/>
      <c r="D34" s="19">
        <v>275000</v>
      </c>
      <c r="E34" s="12"/>
      <c r="F34" s="23"/>
    </row>
    <row r="35" spans="1:6" x14ac:dyDescent="0.25">
      <c r="A35" s="32"/>
      <c r="B35" s="31" t="s">
        <v>19</v>
      </c>
      <c r="C35" s="22"/>
      <c r="D35" s="19">
        <v>2627.67</v>
      </c>
      <c r="E35" s="12">
        <v>2627.67</v>
      </c>
      <c r="F35" s="23"/>
    </row>
    <row r="36" spans="1:6" x14ac:dyDescent="0.25">
      <c r="A36" s="32"/>
      <c r="B36" s="31" t="s">
        <v>47</v>
      </c>
      <c r="C36" s="22"/>
      <c r="D36" s="19">
        <v>32943.42</v>
      </c>
      <c r="E36" s="12">
        <v>132261.17000000001</v>
      </c>
      <c r="F36" s="23"/>
    </row>
    <row r="37" spans="1:6" x14ac:dyDescent="0.25">
      <c r="A37" s="32"/>
      <c r="B37" s="31" t="s">
        <v>48</v>
      </c>
      <c r="C37" s="22"/>
      <c r="D37" s="19">
        <v>944.5</v>
      </c>
      <c r="E37" s="12"/>
      <c r="F37" s="23"/>
    </row>
    <row r="38" spans="1:6" x14ac:dyDescent="0.25">
      <c r="A38" s="32"/>
      <c r="B38" s="31" t="s">
        <v>49</v>
      </c>
      <c r="C38" s="22"/>
      <c r="D38" s="19">
        <v>31196.25</v>
      </c>
      <c r="E38" s="12"/>
      <c r="F38" s="23"/>
    </row>
    <row r="39" spans="1:6" s="5" customFormat="1" x14ac:dyDescent="0.25">
      <c r="A39" s="35">
        <v>3</v>
      </c>
      <c r="B39" s="36" t="s">
        <v>50</v>
      </c>
      <c r="C39" s="37"/>
      <c r="D39" s="38">
        <f>SUM(D40:D45)</f>
        <v>167408.17000000001</v>
      </c>
      <c r="E39" s="13"/>
      <c r="F39" s="21"/>
    </row>
    <row r="40" spans="1:6" x14ac:dyDescent="0.25">
      <c r="A40" s="32"/>
      <c r="B40" s="31" t="s">
        <v>10</v>
      </c>
      <c r="C40" s="22"/>
      <c r="D40" s="19">
        <v>51525</v>
      </c>
      <c r="E40" s="12">
        <v>51525</v>
      </c>
      <c r="F40" s="23"/>
    </row>
    <row r="41" spans="1:6" x14ac:dyDescent="0.25">
      <c r="A41" s="32"/>
      <c r="B41" s="31" t="s">
        <v>11</v>
      </c>
      <c r="C41" s="22"/>
      <c r="D41" s="19">
        <v>15559.98</v>
      </c>
      <c r="E41" s="12">
        <v>15457.51</v>
      </c>
      <c r="F41" s="23"/>
    </row>
    <row r="42" spans="1:6" s="9" customFormat="1" x14ac:dyDescent="0.25">
      <c r="A42" s="25"/>
      <c r="B42" s="63" t="s">
        <v>34</v>
      </c>
      <c r="C42" s="27"/>
      <c r="D42" s="19">
        <v>36060</v>
      </c>
      <c r="E42" s="14">
        <v>41060</v>
      </c>
      <c r="F42" s="28"/>
    </row>
    <row r="43" spans="1:6" s="9" customFormat="1" x14ac:dyDescent="0.25">
      <c r="A43" s="25"/>
      <c r="B43" s="26" t="s">
        <v>12</v>
      </c>
      <c r="C43" s="27"/>
      <c r="D43" s="29">
        <v>30165.31</v>
      </c>
      <c r="E43" s="14">
        <v>30000</v>
      </c>
      <c r="F43" s="28"/>
    </row>
    <row r="44" spans="1:6" s="9" customFormat="1" x14ac:dyDescent="0.25">
      <c r="A44" s="25"/>
      <c r="B44" s="33" t="s">
        <v>30</v>
      </c>
      <c r="C44" s="27"/>
      <c r="D44" s="29">
        <f>3050+479.16</f>
        <v>3529.16</v>
      </c>
      <c r="E44" s="14">
        <v>3245</v>
      </c>
      <c r="F44" s="28"/>
    </row>
    <row r="45" spans="1:6" s="9" customFormat="1" x14ac:dyDescent="0.25">
      <c r="A45" s="25"/>
      <c r="B45" s="26" t="s">
        <v>18</v>
      </c>
      <c r="C45" s="27"/>
      <c r="D45" s="29">
        <v>30568.720000000001</v>
      </c>
      <c r="E45" s="14"/>
      <c r="F45" s="28"/>
    </row>
    <row r="46" spans="1:6" s="5" customFormat="1" x14ac:dyDescent="0.25">
      <c r="A46" s="35">
        <v>4</v>
      </c>
      <c r="B46" s="36" t="s">
        <v>51</v>
      </c>
      <c r="C46" s="37"/>
      <c r="D46" s="38">
        <f>D47</f>
        <v>36608.31</v>
      </c>
      <c r="E46" s="13"/>
      <c r="F46" s="21"/>
    </row>
    <row r="47" spans="1:6" ht="15.75" thickBot="1" x14ac:dyDescent="0.3">
      <c r="A47" s="39"/>
      <c r="B47" s="40" t="s">
        <v>18</v>
      </c>
      <c r="C47" s="41"/>
      <c r="D47" s="42">
        <v>36608.31</v>
      </c>
      <c r="E47" s="12">
        <v>51525</v>
      </c>
      <c r="F47" s="23"/>
    </row>
    <row r="48" spans="1:6" s="5" customFormat="1" ht="15.75" thickBot="1" x14ac:dyDescent="0.3">
      <c r="A48" s="43">
        <v>5</v>
      </c>
      <c r="B48" s="44" t="s">
        <v>41</v>
      </c>
      <c r="C48" s="45"/>
      <c r="D48" s="46">
        <f>D5-D15-D39-D46</f>
        <v>2923785.2457627128</v>
      </c>
      <c r="E48" s="30" t="e">
        <f>61431347.54-E15-E39-#REF!-#REF!-#REF!</f>
        <v>#REF!</v>
      </c>
      <c r="F48" s="21"/>
    </row>
    <row r="49" spans="1:4" ht="93" customHeight="1" thickBot="1" x14ac:dyDescent="0.3">
      <c r="A49" s="47">
        <v>6</v>
      </c>
      <c r="B49" s="48" t="s">
        <v>42</v>
      </c>
      <c r="C49" s="49"/>
      <c r="D49" s="50">
        <f>D48-641667</f>
        <v>2282118.2457627128</v>
      </c>
    </row>
    <row r="50" spans="1:4" x14ac:dyDescent="0.25">
      <c r="A50" s="51">
        <v>7</v>
      </c>
      <c r="B50" s="52" t="s">
        <v>43</v>
      </c>
      <c r="C50" s="53"/>
      <c r="D50" s="54">
        <f>D48/(758866572/1.18)*100</f>
        <v>0.45463415009931435</v>
      </c>
    </row>
    <row r="51" spans="1:4" ht="15.75" thickBot="1" x14ac:dyDescent="0.3">
      <c r="A51" s="55">
        <v>8</v>
      </c>
      <c r="B51" s="56" t="s">
        <v>44</v>
      </c>
      <c r="C51" s="57"/>
      <c r="D51" s="58">
        <f>D49/(758866572/1.18)*100</f>
        <v>0.35485810409369317</v>
      </c>
    </row>
    <row r="53" spans="1:4" x14ac:dyDescent="0.25">
      <c r="C53" s="6"/>
    </row>
  </sheetData>
  <mergeCells count="8">
    <mergeCell ref="A12:A13"/>
    <mergeCell ref="B12:B13"/>
    <mergeCell ref="A1:B1"/>
    <mergeCell ref="A2:C2"/>
    <mergeCell ref="B6:B8"/>
    <mergeCell ref="B9:B10"/>
    <mergeCell ref="A6:A8"/>
    <mergeCell ref="A9:A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7" sqref="G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февраль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2015-05-15T18:18:10Z</dcterms:modified>
</cp:coreProperties>
</file>