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/>
  </bookViews>
  <sheets>
    <sheet name="Лист1" sheetId="1" r:id="rId1"/>
    <sheet name="Лист2" sheetId="2" r:id="rId2"/>
    <sheet name="Лист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6" i="1" l="1"/>
  <c r="L15" i="1"/>
  <c r="O15" i="1" s="1"/>
  <c r="E18" i="1"/>
  <c r="E17" i="1"/>
  <c r="E14" i="1"/>
  <c r="E12" i="1"/>
  <c r="E10" i="1"/>
  <c r="E9" i="1"/>
  <c r="E7" i="1"/>
  <c r="E6" i="1"/>
  <c r="E4" i="1"/>
  <c r="E3" i="1"/>
  <c r="E2" i="1"/>
  <c r="H14" i="1"/>
  <c r="H16" i="1" s="1"/>
  <c r="H17" i="1"/>
  <c r="L17" i="1"/>
  <c r="O17" i="1" s="1"/>
  <c r="C18" i="1"/>
  <c r="M12" i="1"/>
  <c r="M9" i="1"/>
  <c r="M10" i="1"/>
  <c r="C10" i="1"/>
  <c r="C7" i="1"/>
  <c r="M7" i="1"/>
  <c r="L6" i="1"/>
  <c r="O6" i="1" s="1"/>
  <c r="P6" i="1" s="1"/>
  <c r="H6" i="1"/>
  <c r="K6" i="1" s="1"/>
  <c r="M4" i="1"/>
  <c r="M3" i="1"/>
  <c r="L2" i="1"/>
  <c r="O2" i="1" s="1"/>
  <c r="P2" i="1" s="1"/>
  <c r="H2" i="1"/>
  <c r="K2" i="1" s="1"/>
  <c r="K14" i="1" l="1"/>
  <c r="O16" i="1"/>
  <c r="P14" i="1" s="1"/>
</calcChain>
</file>

<file path=xl/sharedStrings.xml><?xml version="1.0" encoding="utf-8"?>
<sst xmlns="http://schemas.openxmlformats.org/spreadsheetml/2006/main" count="52" uniqueCount="51">
  <si>
    <t>Клиент</t>
  </si>
  <si>
    <t>задолженность всего</t>
  </si>
  <si>
    <t>М.Видео</t>
  </si>
  <si>
    <t>Из них</t>
  </si>
  <si>
    <t>Просрочено</t>
  </si>
  <si>
    <t>В просрочке, дней</t>
  </si>
  <si>
    <t>Осталось дней</t>
  </si>
  <si>
    <t>Пени по договору</t>
  </si>
  <si>
    <t>Всего Пени</t>
  </si>
  <si>
    <t>дата оплаты</t>
  </si>
  <si>
    <t>Техносила</t>
  </si>
  <si>
    <t>Плеер.ру</t>
  </si>
  <si>
    <t>ОЗОН</t>
  </si>
  <si>
    <t>Vasko</t>
  </si>
  <si>
    <t>Пени</t>
  </si>
  <si>
    <t>Всего просрочено</t>
  </si>
  <si>
    <t>Документ</t>
  </si>
  <si>
    <t>Отсрочка 
по документу</t>
  </si>
  <si>
    <t>Дата отгрузки</t>
  </si>
  <si>
    <t>№154</t>
  </si>
  <si>
    <t>№202</t>
  </si>
  <si>
    <t>№178</t>
  </si>
  <si>
    <t>№370</t>
  </si>
  <si>
    <t>№322</t>
  </si>
  <si>
    <t>№298</t>
  </si>
  <si>
    <t>№346</t>
  </si>
  <si>
    <t>№394</t>
  </si>
  <si>
    <t>№226</t>
  </si>
  <si>
    <t>№274</t>
  </si>
  <si>
    <t>№250</t>
  </si>
  <si>
    <t>Оплачено</t>
  </si>
  <si>
    <t>Дата поступления</t>
  </si>
  <si>
    <t>Здесь отображается частичная оплата задолженности</t>
  </si>
  <si>
    <t>Дата частичной оплаты</t>
  </si>
  <si>
    <t>дней до наступления даты оплаты</t>
  </si>
  <si>
    <t>Дней в просрочке. Рассчет пеней ведется с учетом возможных частичных оплат</t>
  </si>
  <si>
    <t>считаем пени</t>
  </si>
  <si>
    <t>Итого пени</t>
  </si>
  <si>
    <t>Осталось в просрочке на текущую дату</t>
  </si>
  <si>
    <t>В случае частичной оплаты, задолженность расписывается на закрытую и оставшуюся части</t>
  </si>
  <si>
    <t>Надо сделать условную "техническую отсрочку" (3 дня) которые не будут учитываться как просрочка, и иметь возможность выводить отчет с учетом/без учета 3х дней (выбирается галкой в настройках)</t>
  </si>
  <si>
    <t>Пояснения:</t>
  </si>
  <si>
    <t>группировки и цветовую схему желательно сохранить как здесь</t>
  </si>
  <si>
    <t>Группировка по клиенту</t>
  </si>
  <si>
    <t>Расписываем задолженность по суммам неоплаченных отгрузок (РТУ)</t>
  </si>
  <si>
    <t>Расписываем задолженность по номерам документов неоплаченных отгрузок (РТУ)</t>
  </si>
  <si>
    <t>Расписываем задолженность по датам неоплаченных отгрузок РТУ)</t>
  </si>
  <si>
    <t>нужно иметь возможность вывода отчета на конкретную дату</t>
  </si>
  <si>
    <t>плановая дата оплаты по документу (дата отчета + "Отсровка по документу")</t>
  </si>
  <si>
    <t>% пеней по договору ("Процент пени" берется из карточки клиента)</t>
  </si>
  <si>
    <t>отсрочка по документу, дней (берется из поля "Дней отсроки" документа"Заказа клиента", если оно не заполнено то из поля "Дней отсрочка клиента")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</si>
</sst>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9"/>
      <color theme="9" tint="-0.24997711111789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64" fontId="0" fillId="0" borderId="4" xfId="0" applyNumberFormat="1" applyBorder="1"/>
    <xf numFmtId="1" fontId="0" fillId="0" borderId="4" xfId="0" applyNumberFormat="1" applyBorder="1"/>
    <xf numFmtId="0" fontId="0" fillId="0" borderId="4" xfId="0" applyBorder="1"/>
    <xf numFmtId="164" fontId="0" fillId="0" borderId="6" xfId="0" applyNumberFormat="1" applyBorder="1"/>
    <xf numFmtId="1" fontId="0" fillId="0" borderId="6" xfId="0" applyNumberFormat="1" applyBorder="1"/>
    <xf numFmtId="0" fontId="0" fillId="2" borderId="4" xfId="0" applyFill="1" applyBorder="1"/>
    <xf numFmtId="1" fontId="0" fillId="2" borderId="6" xfId="0" applyNumberFormat="1" applyFill="1" applyBorder="1"/>
    <xf numFmtId="1" fontId="0" fillId="2" borderId="1" xfId="0" applyNumberFormat="1" applyFill="1" applyBorder="1"/>
    <xf numFmtId="1" fontId="0" fillId="3" borderId="4" xfId="0" applyNumberFormat="1" applyFill="1" applyBorder="1"/>
    <xf numFmtId="0" fontId="0" fillId="0" borderId="12" xfId="0" applyBorder="1" applyAlignment="1">
      <alignment horizontal="left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3" xfId="0" applyNumberFormat="1" applyBorder="1"/>
    <xf numFmtId="1" fontId="0" fillId="0" borderId="13" xfId="0" applyNumberFormat="1" applyBorder="1"/>
    <xf numFmtId="0" fontId="0" fillId="2" borderId="13" xfId="0" applyFill="1" applyBorder="1"/>
    <xf numFmtId="10" fontId="0" fillId="0" borderId="13" xfId="0" applyNumberFormat="1" applyBorder="1" applyAlignment="1">
      <alignment horizontal="center" vertical="center"/>
    </xf>
    <xf numFmtId="164" fontId="0" fillId="0" borderId="14" xfId="0" applyNumberFormat="1" applyBorder="1"/>
    <xf numFmtId="1" fontId="0" fillId="3" borderId="1" xfId="0" applyNumberFormat="1" applyFill="1" applyBorder="1"/>
    <xf numFmtId="1" fontId="0" fillId="0" borderId="1" xfId="0" applyNumberFormat="1" applyFill="1" applyBorder="1"/>
    <xf numFmtId="164" fontId="0" fillId="3" borderId="4" xfId="0" applyNumberFormat="1" applyFill="1" applyBorder="1"/>
    <xf numFmtId="164" fontId="0" fillId="3" borderId="1" xfId="0" applyNumberFormat="1" applyFill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14" fontId="2" fillId="0" borderId="4" xfId="0" applyNumberFormat="1" applyFont="1" applyBorder="1"/>
    <xf numFmtId="14" fontId="2" fillId="0" borderId="1" xfId="0" applyNumberFormat="1" applyFont="1" applyBorder="1"/>
    <xf numFmtId="14" fontId="2" fillId="0" borderId="6" xfId="0" applyNumberFormat="1" applyFont="1" applyBorder="1"/>
    <xf numFmtId="0" fontId="2" fillId="0" borderId="0" xfId="0" applyFont="1"/>
    <xf numFmtId="14" fontId="2" fillId="0" borderId="13" xfId="0" applyNumberFormat="1" applyFont="1" applyBorder="1"/>
    <xf numFmtId="1" fontId="2" fillId="0" borderId="1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4" fontId="2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/>
    <xf numFmtId="0" fontId="4" fillId="4" borderId="1" xfId="0" applyFont="1" applyFill="1" applyBorder="1" applyAlignment="1">
      <alignment vertical="top" wrapText="1"/>
    </xf>
    <xf numFmtId="164" fontId="2" fillId="3" borderId="1" xfId="0" applyNumberFormat="1" applyFont="1" applyFill="1" applyBorder="1"/>
    <xf numFmtId="164" fontId="2" fillId="3" borderId="4" xfId="0" applyNumberFormat="1" applyFont="1" applyFill="1" applyBorder="1"/>
    <xf numFmtId="164" fontId="2" fillId="2" borderId="6" xfId="0" applyNumberFormat="1" applyFont="1" applyFill="1" applyBorder="1"/>
    <xf numFmtId="164" fontId="2" fillId="2" borderId="13" xfId="0" applyNumberFormat="1" applyFont="1" applyFill="1" applyBorder="1"/>
    <xf numFmtId="164" fontId="2" fillId="2" borderId="4" xfId="0" applyNumberFormat="1" applyFont="1" applyFill="1" applyBorder="1"/>
    <xf numFmtId="164" fontId="2" fillId="2" borderId="1" xfId="0" applyNumberFormat="1" applyFont="1" applyFill="1" applyBorder="1"/>
    <xf numFmtId="164" fontId="2" fillId="0" borderId="14" xfId="0" applyNumberFormat="1" applyFont="1" applyBorder="1"/>
    <xf numFmtId="164" fontId="2" fillId="0" borderId="4" xfId="0" applyNumberFormat="1" applyFont="1" applyFill="1" applyBorder="1"/>
    <xf numFmtId="164" fontId="2" fillId="0" borderId="1" xfId="0" applyNumberFormat="1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164" fontId="2" fillId="0" borderId="13" xfId="0" applyNumberFormat="1" applyFont="1" applyFill="1" applyBorder="1"/>
    <xf numFmtId="164" fontId="1" fillId="0" borderId="1" xfId="0" applyNumberFormat="1" applyFont="1" applyFill="1" applyBorder="1"/>
    <xf numFmtId="164" fontId="1" fillId="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5" fillId="0" borderId="1" xfId="0" applyNumberFormat="1" applyFont="1" applyFill="1" applyBorder="1"/>
    <xf numFmtId="164" fontId="3" fillId="0" borderId="1" xfId="0" applyNumberFormat="1" applyFont="1" applyFill="1" applyBorder="1"/>
    <xf numFmtId="164" fontId="5" fillId="0" borderId="1" xfId="0" applyNumberFormat="1" applyFont="1" applyBorder="1"/>
    <xf numFmtId="14" fontId="5" fillId="0" borderId="1" xfId="0" applyNumberFormat="1" applyFont="1" applyBorder="1"/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8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right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25"/>
  <sheetViews>
    <sheetView tabSelected="1" workbookViewId="0">
      <selection activeCell="F22" sqref="F22"/>
    </sheetView>
  </sheetViews>
  <sheetFormatPr defaultRowHeight="15" outlineLevelCol="1" x14ac:dyDescent="0.25"/>
  <cols>
    <col min="1" max="1" width="26.42578125" customWidth="1"/>
    <col min="2" max="2" width="20.5703125" bestFit="1" customWidth="1"/>
    <col min="3" max="3" width="14.5703125" bestFit="1" customWidth="1"/>
    <col min="4" max="4" width="10.140625" customWidth="1" outlineLevel="1"/>
    <col min="5" max="5" width="14.5703125" customWidth="1" outlineLevel="1"/>
    <col min="6" max="6" width="16.28515625" customWidth="1" outlineLevel="1"/>
    <col min="7" max="7" width="12.140625" customWidth="1" outlineLevel="1"/>
    <col min="8" max="8" width="14.5703125" bestFit="1" customWidth="1"/>
    <col min="9" max="9" width="14.5703125" customWidth="1" outlineLevel="1"/>
    <col min="10" max="10" width="12.7109375" customWidth="1" outlineLevel="1"/>
    <col min="11" max="11" width="17.7109375" bestFit="1" customWidth="1"/>
    <col min="12" max="12" width="18.140625" bestFit="1" customWidth="1"/>
    <col min="13" max="13" width="14.42578125" bestFit="1" customWidth="1"/>
    <col min="14" max="14" width="17.5703125" customWidth="1" outlineLevel="1"/>
    <col min="15" max="15" width="13" customWidth="1" outlineLevel="1"/>
    <col min="16" max="16" width="12" bestFit="1" customWidth="1"/>
  </cols>
  <sheetData>
    <row r="1" spans="1:16" s="55" customFormat="1" ht="30.75" thickBot="1" x14ac:dyDescent="0.3">
      <c r="A1" s="55" t="s">
        <v>0</v>
      </c>
      <c r="B1" s="55" t="s">
        <v>1</v>
      </c>
      <c r="C1" s="55" t="s">
        <v>3</v>
      </c>
      <c r="D1" s="55" t="s">
        <v>16</v>
      </c>
      <c r="E1" s="55" t="s">
        <v>18</v>
      </c>
      <c r="F1" s="56" t="s">
        <v>17</v>
      </c>
      <c r="G1" s="55" t="s">
        <v>9</v>
      </c>
      <c r="H1" s="55" t="s">
        <v>4</v>
      </c>
      <c r="I1" s="55" t="s">
        <v>30</v>
      </c>
      <c r="J1" s="56" t="s">
        <v>31</v>
      </c>
      <c r="K1" s="55" t="s">
        <v>15</v>
      </c>
      <c r="L1" s="55" t="s">
        <v>5</v>
      </c>
      <c r="M1" s="55" t="s">
        <v>6</v>
      </c>
      <c r="N1" s="55" t="s">
        <v>7</v>
      </c>
      <c r="O1" s="55" t="s">
        <v>14</v>
      </c>
      <c r="P1" s="55" t="s">
        <v>8</v>
      </c>
    </row>
    <row r="2" spans="1:16" x14ac:dyDescent="0.25">
      <c r="A2" s="61" t="s">
        <v>2</v>
      </c>
      <c r="B2" s="64">
        <v>9854123</v>
      </c>
      <c r="C2" s="42">
        <v>3744567</v>
      </c>
      <c r="D2" s="35" t="s">
        <v>20</v>
      </c>
      <c r="E2" s="27">
        <f>G2-F2</f>
        <v>42054</v>
      </c>
      <c r="F2" s="35">
        <v>60</v>
      </c>
      <c r="G2" s="27">
        <v>42114</v>
      </c>
      <c r="H2" s="54">
        <f>C2</f>
        <v>3744567</v>
      </c>
      <c r="I2" s="25"/>
      <c r="J2" s="27"/>
      <c r="K2" s="79">
        <f>SUM(H2:H4)</f>
        <v>3744567</v>
      </c>
      <c r="L2" s="13">
        <f ca="1">TODAY()-G2</f>
        <v>23</v>
      </c>
      <c r="M2" s="7"/>
      <c r="N2" s="89">
        <v>5.0000000000000001E-4</v>
      </c>
      <c r="O2" s="23">
        <f ca="1">C2*N2*L2</f>
        <v>43062.520499999999</v>
      </c>
      <c r="P2" s="70">
        <f ca="1">SUM(O2:O4)</f>
        <v>43062.520499999999</v>
      </c>
    </row>
    <row r="3" spans="1:16" x14ac:dyDescent="0.25">
      <c r="A3" s="62"/>
      <c r="B3" s="65"/>
      <c r="C3" s="46">
        <v>2167908</v>
      </c>
      <c r="D3" s="32" t="s">
        <v>21</v>
      </c>
      <c r="E3" s="28">
        <f t="shared" ref="E3:E4" si="0">G3-F3</f>
        <v>42040</v>
      </c>
      <c r="F3" s="32">
        <v>90</v>
      </c>
      <c r="G3" s="28">
        <v>42130</v>
      </c>
      <c r="H3" s="49"/>
      <c r="I3" s="3"/>
      <c r="J3" s="28"/>
      <c r="K3" s="80"/>
      <c r="L3" s="4"/>
      <c r="M3" s="12">
        <f ca="1">G3-TODAY()</f>
        <v>-7</v>
      </c>
      <c r="N3" s="90"/>
      <c r="O3" s="3"/>
      <c r="P3" s="71"/>
    </row>
    <row r="4" spans="1:16" ht="15.75" thickBot="1" x14ac:dyDescent="0.3">
      <c r="A4" s="63"/>
      <c r="B4" s="66"/>
      <c r="C4" s="43">
        <v>3941648</v>
      </c>
      <c r="D4" s="33" t="s">
        <v>22</v>
      </c>
      <c r="E4" s="29">
        <f t="shared" si="0"/>
        <v>42133</v>
      </c>
      <c r="F4" s="33">
        <v>90</v>
      </c>
      <c r="G4" s="29">
        <v>42223</v>
      </c>
      <c r="H4" s="50"/>
      <c r="I4" s="8"/>
      <c r="J4" s="29"/>
      <c r="K4" s="81"/>
      <c r="L4" s="9"/>
      <c r="M4" s="11">
        <f ca="1">G4-TODAY()</f>
        <v>86</v>
      </c>
      <c r="N4" s="91"/>
      <c r="O4" s="8"/>
      <c r="P4" s="72"/>
    </row>
    <row r="5" spans="1:16" ht="6" customHeight="1" thickBot="1" x14ac:dyDescent="0.3">
      <c r="C5" s="30"/>
      <c r="D5" s="34"/>
      <c r="E5" s="37"/>
      <c r="F5" s="34"/>
      <c r="G5" s="30"/>
      <c r="H5" s="51"/>
      <c r="J5" s="30"/>
      <c r="K5" s="30"/>
      <c r="O5" s="1"/>
    </row>
    <row r="6" spans="1:16" x14ac:dyDescent="0.25">
      <c r="A6" s="85" t="s">
        <v>10</v>
      </c>
      <c r="B6" s="87">
        <v>4215789</v>
      </c>
      <c r="C6" s="42">
        <v>1204578</v>
      </c>
      <c r="D6" s="35" t="s">
        <v>19</v>
      </c>
      <c r="E6" s="27">
        <f t="shared" ref="E6:E7" si="1">G6-F6</f>
        <v>41971</v>
      </c>
      <c r="F6" s="35">
        <v>120</v>
      </c>
      <c r="G6" s="27">
        <v>42091</v>
      </c>
      <c r="H6" s="54">
        <f>C6</f>
        <v>1204578</v>
      </c>
      <c r="I6" s="25"/>
      <c r="J6" s="27"/>
      <c r="K6" s="79">
        <f>SUM(H6:H7)</f>
        <v>1204578</v>
      </c>
      <c r="L6" s="13">
        <f ca="1">TODAY()-G6</f>
        <v>46</v>
      </c>
      <c r="M6" s="7"/>
      <c r="N6" s="82">
        <v>1E-3</v>
      </c>
      <c r="O6" s="23">
        <f ca="1">C6*N6*L6</f>
        <v>55410.587999999996</v>
      </c>
      <c r="P6" s="70">
        <f ca="1">SUM(O6:O7)</f>
        <v>55410.587999999996</v>
      </c>
    </row>
    <row r="7" spans="1:16" ht="15.75" thickBot="1" x14ac:dyDescent="0.3">
      <c r="A7" s="86"/>
      <c r="B7" s="88"/>
      <c r="C7" s="43">
        <f>B6-C6</f>
        <v>3011211</v>
      </c>
      <c r="D7" s="33" t="s">
        <v>23</v>
      </c>
      <c r="E7" s="29">
        <f t="shared" si="1"/>
        <v>42120</v>
      </c>
      <c r="F7" s="33">
        <v>120</v>
      </c>
      <c r="G7" s="29">
        <v>42240</v>
      </c>
      <c r="H7" s="50"/>
      <c r="I7" s="8"/>
      <c r="J7" s="29"/>
      <c r="K7" s="81"/>
      <c r="L7" s="9"/>
      <c r="M7" s="11">
        <f ca="1">G7-TODAY()</f>
        <v>103</v>
      </c>
      <c r="N7" s="84"/>
      <c r="O7" s="8"/>
      <c r="P7" s="72"/>
    </row>
    <row r="8" spans="1:16" ht="6" customHeight="1" thickBot="1" x14ac:dyDescent="0.3">
      <c r="C8" s="30"/>
      <c r="D8" s="34"/>
      <c r="E8" s="37"/>
      <c r="F8" s="34"/>
      <c r="G8" s="30"/>
      <c r="H8" s="51"/>
      <c r="J8" s="30"/>
      <c r="K8" s="30"/>
      <c r="O8" s="1"/>
    </row>
    <row r="9" spans="1:16" x14ac:dyDescent="0.25">
      <c r="A9" s="85" t="s">
        <v>11</v>
      </c>
      <c r="B9" s="87">
        <v>1254781</v>
      </c>
      <c r="C9" s="45">
        <v>641257</v>
      </c>
      <c r="D9" s="35" t="s">
        <v>24</v>
      </c>
      <c r="E9" s="27">
        <f t="shared" ref="E9:E10" si="2">G9-F9</f>
        <v>42093</v>
      </c>
      <c r="F9" s="35">
        <v>45</v>
      </c>
      <c r="G9" s="27">
        <v>42138</v>
      </c>
      <c r="H9" s="48"/>
      <c r="I9" s="5"/>
      <c r="J9" s="27"/>
      <c r="K9" s="79"/>
      <c r="L9" s="6"/>
      <c r="M9" s="10">
        <f ca="1">G9-TODAY()</f>
        <v>1</v>
      </c>
      <c r="N9" s="82">
        <v>5.0000000000000001E-4</v>
      </c>
      <c r="O9" s="5"/>
      <c r="P9" s="70"/>
    </row>
    <row r="10" spans="1:16" ht="15.75" thickBot="1" x14ac:dyDescent="0.3">
      <c r="A10" s="86"/>
      <c r="B10" s="88"/>
      <c r="C10" s="43">
        <f>B9-C9</f>
        <v>613524</v>
      </c>
      <c r="D10" s="33" t="s">
        <v>25</v>
      </c>
      <c r="E10" s="29">
        <f t="shared" si="2"/>
        <v>42126</v>
      </c>
      <c r="F10" s="33">
        <v>45</v>
      </c>
      <c r="G10" s="29">
        <v>42171</v>
      </c>
      <c r="H10" s="50"/>
      <c r="I10" s="8"/>
      <c r="J10" s="29"/>
      <c r="K10" s="81"/>
      <c r="L10" s="9"/>
      <c r="M10" s="11">
        <f ca="1">G10-TODAY()</f>
        <v>34</v>
      </c>
      <c r="N10" s="84"/>
      <c r="O10" s="8"/>
      <c r="P10" s="72"/>
    </row>
    <row r="11" spans="1:16" ht="6" customHeight="1" thickBot="1" x14ac:dyDescent="0.3">
      <c r="C11" s="30"/>
      <c r="D11" s="34"/>
      <c r="E11" s="37"/>
      <c r="F11" s="34"/>
      <c r="G11" s="30"/>
      <c r="H11" s="51"/>
      <c r="J11" s="30"/>
      <c r="K11" s="30"/>
      <c r="O11" s="1"/>
    </row>
    <row r="12" spans="1:16" ht="15.75" thickBot="1" x14ac:dyDescent="0.3">
      <c r="A12" s="14" t="s">
        <v>12</v>
      </c>
      <c r="B12" s="15">
        <v>987541</v>
      </c>
      <c r="C12" s="44">
        <v>641257</v>
      </c>
      <c r="D12" s="36" t="s">
        <v>26</v>
      </c>
      <c r="E12" s="31">
        <f>G12-F12</f>
        <v>42139</v>
      </c>
      <c r="F12" s="36">
        <v>60</v>
      </c>
      <c r="G12" s="31">
        <v>42199</v>
      </c>
      <c r="H12" s="52"/>
      <c r="I12" s="16"/>
      <c r="J12" s="31"/>
      <c r="K12" s="47"/>
      <c r="L12" s="17"/>
      <c r="M12" s="18">
        <f ca="1">G12-TODAY()</f>
        <v>62</v>
      </c>
      <c r="N12" s="19">
        <v>5.0000000000000001E-4</v>
      </c>
      <c r="O12" s="16"/>
      <c r="P12" s="20"/>
    </row>
    <row r="13" spans="1:16" ht="6" customHeight="1" thickBot="1" x14ac:dyDescent="0.3">
      <c r="C13" s="30"/>
      <c r="D13" s="34"/>
      <c r="E13" s="37"/>
      <c r="F13" s="34"/>
      <c r="G13" s="30"/>
      <c r="H13" s="51"/>
      <c r="J13" s="30"/>
      <c r="K13" s="30"/>
      <c r="O13" s="1"/>
    </row>
    <row r="14" spans="1:16" x14ac:dyDescent="0.25">
      <c r="A14" s="61" t="s">
        <v>13</v>
      </c>
      <c r="B14" s="64">
        <v>7541287</v>
      </c>
      <c r="C14" s="75">
        <v>2036147</v>
      </c>
      <c r="D14" s="73" t="s">
        <v>27</v>
      </c>
      <c r="E14" s="77">
        <f t="shared" ref="E14:E18" si="3">G14-F14</f>
        <v>42068</v>
      </c>
      <c r="F14" s="73">
        <v>30</v>
      </c>
      <c r="G14" s="77">
        <v>42098</v>
      </c>
      <c r="H14" s="48">
        <f>C14</f>
        <v>2036147</v>
      </c>
      <c r="I14" s="25"/>
      <c r="J14" s="27"/>
      <c r="K14" s="67">
        <f>H14+H17-I15</f>
        <v>5073754</v>
      </c>
      <c r="L14" s="13"/>
      <c r="M14" s="7"/>
      <c r="N14" s="82">
        <v>5.0000000000000001E-4</v>
      </c>
      <c r="O14" s="23"/>
      <c r="P14" s="70">
        <f ca="1">SUM(O14:O18)</f>
        <v>62420.464999999997</v>
      </c>
    </row>
    <row r="15" spans="1:16" x14ac:dyDescent="0.25">
      <c r="A15" s="62"/>
      <c r="B15" s="65"/>
      <c r="C15" s="76"/>
      <c r="D15" s="74"/>
      <c r="E15" s="78"/>
      <c r="F15" s="74"/>
      <c r="G15" s="78"/>
      <c r="H15" s="57">
        <v>1034687</v>
      </c>
      <c r="I15" s="59">
        <v>1034687</v>
      </c>
      <c r="J15" s="60">
        <v>42114</v>
      </c>
      <c r="K15" s="68"/>
      <c r="L15" s="21">
        <f>J15-G14</f>
        <v>16</v>
      </c>
      <c r="M15" s="2"/>
      <c r="N15" s="83"/>
      <c r="O15" s="24">
        <f>H15*L15*N14</f>
        <v>8277.496000000001</v>
      </c>
      <c r="P15" s="71"/>
    </row>
    <row r="16" spans="1:16" x14ac:dyDescent="0.25">
      <c r="A16" s="62"/>
      <c r="B16" s="65"/>
      <c r="C16" s="76"/>
      <c r="D16" s="74"/>
      <c r="E16" s="78"/>
      <c r="F16" s="74"/>
      <c r="G16" s="78"/>
      <c r="H16" s="58">
        <f>H14-I15</f>
        <v>1001460</v>
      </c>
      <c r="I16" s="26"/>
      <c r="J16" s="28"/>
      <c r="K16" s="68"/>
      <c r="L16" s="21">
        <f ca="1">TODAY()-G14</f>
        <v>39</v>
      </c>
      <c r="M16" s="2"/>
      <c r="N16" s="83"/>
      <c r="O16" s="24">
        <f ca="1">H16*L16*N14</f>
        <v>19528.47</v>
      </c>
      <c r="P16" s="71"/>
    </row>
    <row r="17" spans="1:16" x14ac:dyDescent="0.25">
      <c r="A17" s="62"/>
      <c r="B17" s="65"/>
      <c r="C17" s="41">
        <v>4072294</v>
      </c>
      <c r="D17" s="32" t="s">
        <v>28</v>
      </c>
      <c r="E17" s="28">
        <f t="shared" si="3"/>
        <v>42090</v>
      </c>
      <c r="F17" s="32">
        <v>30</v>
      </c>
      <c r="G17" s="28">
        <v>42120</v>
      </c>
      <c r="H17" s="53">
        <f>C17</f>
        <v>4072294</v>
      </c>
      <c r="I17" s="26"/>
      <c r="J17" s="28"/>
      <c r="K17" s="68"/>
      <c r="L17" s="21">
        <f ca="1">TODAY()-G17</f>
        <v>17</v>
      </c>
      <c r="M17" s="22"/>
      <c r="N17" s="83"/>
      <c r="O17" s="24">
        <f ca="1">C17*N14*L17</f>
        <v>34614.498999999996</v>
      </c>
      <c r="P17" s="71"/>
    </row>
    <row r="18" spans="1:16" ht="15.75" thickBot="1" x14ac:dyDescent="0.3">
      <c r="A18" s="63"/>
      <c r="B18" s="66"/>
      <c r="C18" s="43">
        <f>B14-C14-C17</f>
        <v>1432846</v>
      </c>
      <c r="D18" s="33" t="s">
        <v>29</v>
      </c>
      <c r="E18" s="29">
        <f t="shared" si="3"/>
        <v>42083</v>
      </c>
      <c r="F18" s="33">
        <v>45</v>
      </c>
      <c r="G18" s="29">
        <v>42128</v>
      </c>
      <c r="H18" s="50"/>
      <c r="I18" s="8"/>
      <c r="J18" s="29"/>
      <c r="K18" s="69"/>
      <c r="L18" s="9"/>
      <c r="M18" s="11">
        <f ca="1">G18-TODAY()</f>
        <v>-9</v>
      </c>
      <c r="N18" s="84"/>
      <c r="O18" s="8"/>
      <c r="P18" s="72"/>
    </row>
    <row r="20" spans="1:16" x14ac:dyDescent="0.25">
      <c r="A20" s="39" t="s">
        <v>41</v>
      </c>
    </row>
    <row r="21" spans="1:16" s="38" customFormat="1" ht="103.5" customHeight="1" x14ac:dyDescent="0.25">
      <c r="A21" s="40" t="s">
        <v>43</v>
      </c>
      <c r="B21" s="40" t="s">
        <v>1</v>
      </c>
      <c r="C21" s="40" t="s">
        <v>44</v>
      </c>
      <c r="D21" s="40" t="s">
        <v>45</v>
      </c>
      <c r="E21" s="40" t="s">
        <v>46</v>
      </c>
      <c r="F21" s="40" t="s">
        <v>50</v>
      </c>
      <c r="G21" s="40" t="s">
        <v>48</v>
      </c>
      <c r="H21" s="40" t="s">
        <v>39</v>
      </c>
      <c r="I21" s="40" t="s">
        <v>32</v>
      </c>
      <c r="J21" s="40" t="s">
        <v>33</v>
      </c>
      <c r="K21" s="40" t="s">
        <v>38</v>
      </c>
      <c r="L21" s="40" t="s">
        <v>35</v>
      </c>
      <c r="M21" s="40" t="s">
        <v>34</v>
      </c>
      <c r="N21" s="40" t="s">
        <v>49</v>
      </c>
      <c r="O21" s="40" t="s">
        <v>36</v>
      </c>
      <c r="P21" s="40" t="s">
        <v>37</v>
      </c>
    </row>
    <row r="23" spans="1:16" x14ac:dyDescent="0.25">
      <c r="A23" t="s">
        <v>47</v>
      </c>
    </row>
    <row r="24" spans="1:16" x14ac:dyDescent="0.25">
      <c r="A24" t="s">
        <v>40</v>
      </c>
    </row>
    <row r="25" spans="1:16" x14ac:dyDescent="0.25">
      <c r="A25" t="s">
        <v>42</v>
      </c>
    </row>
  </sheetData>
  <mergeCells count="25">
    <mergeCell ref="P2:P4"/>
    <mergeCell ref="P6:P7"/>
    <mergeCell ref="P9:P10"/>
    <mergeCell ref="A9:A10"/>
    <mergeCell ref="B9:B10"/>
    <mergeCell ref="N9:N10"/>
    <mergeCell ref="B2:B4"/>
    <mergeCell ref="A2:A4"/>
    <mergeCell ref="N2:N4"/>
    <mergeCell ref="A6:A7"/>
    <mergeCell ref="B6:B7"/>
    <mergeCell ref="N6:N7"/>
    <mergeCell ref="K2:K4"/>
    <mergeCell ref="K6:K7"/>
    <mergeCell ref="K9:K10"/>
    <mergeCell ref="G14:G16"/>
    <mergeCell ref="F14:F16"/>
    <mergeCell ref="A14:A18"/>
    <mergeCell ref="B14:B18"/>
    <mergeCell ref="K14:K18"/>
    <mergeCell ref="P14:P18"/>
    <mergeCell ref="D14:D16"/>
    <mergeCell ref="C14:C16"/>
    <mergeCell ref="E14:E16"/>
    <mergeCell ref="N14:N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Mikhail</dc:creator>
  <cp:lastModifiedBy>Tretius</cp:lastModifiedBy>
  <dcterms:created xsi:type="dcterms:W3CDTF">2015-04-28T15:35:28Z</dcterms:created>
  <dcterms:modified xsi:type="dcterms:W3CDTF">2015-05-13T19:27:09Z</dcterms:modified>
</cp:coreProperties>
</file>