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0" activeTab="0"/>
  </bookViews>
  <sheets>
    <sheet name="Смета по ТСН-2001" sheetId="1" r:id="rId1"/>
    <sheet name="Source" sheetId="2" r:id="rId2"/>
    <sheet name="SourceObSm" sheetId="3" r:id="rId3"/>
    <sheet name="SmtRes" sheetId="4" r:id="rId4"/>
    <sheet name="EtalonRes" sheetId="5" r:id="rId5"/>
  </sheets>
  <definedNames>
    <definedName name="_xlnm.Print_Titles" localSheetId="0">'Смета по ТСН-2001'!$21:$21</definedName>
    <definedName name="_xlnm.Print_Area" localSheetId="0">'Смета по ТСН-2001'!$A$1:$K$478</definedName>
  </definedNames>
  <calcPr fullCalcOnLoad="1"/>
</workbook>
</file>

<file path=xl/sharedStrings.xml><?xml version="1.0" encoding="utf-8"?>
<sst xmlns="http://schemas.openxmlformats.org/spreadsheetml/2006/main" count="4662" uniqueCount="561">
  <si>
    <t>Smeta.RU  (495) 974-1589</t>
  </si>
  <si>
    <t>_PS_</t>
  </si>
  <si>
    <t>Smeta.RU</t>
  </si>
  <si>
    <t>ООО "Параван - 2000"  Доп. раб. место  FStS-0034964</t>
  </si>
  <si>
    <t>Новый объект</t>
  </si>
  <si>
    <t>Ахивное дело № 13</t>
  </si>
  <si>
    <t/>
  </si>
  <si>
    <t>Сметные нормы списания</t>
  </si>
  <si>
    <t>Коды ОКП для ТСН-2001</t>
  </si>
  <si>
    <t>ТСН 2001- Новое строительство</t>
  </si>
  <si>
    <t>Типовой расчет для ТСН-2001 (Строительство) [13-55-381_1ТВ камера U_GF_КАБ КАНАЛ_асф]</t>
  </si>
  <si>
    <t>ТСН-2001</t>
  </si>
  <si>
    <t>Поправки для ТСН-2001</t>
  </si>
  <si>
    <t>13/55-381</t>
  </si>
  <si>
    <t>на установку периферийного оборудования системы телеобзора на улично-дорожной сети города Москвы по адресу:</t>
  </si>
  <si>
    <t>Новый раздел</t>
  </si>
  <si>
    <t>Демонтажные работы</t>
  </si>
  <si>
    <t>1</t>
  </si>
  <si>
    <t>4.8-235-2</t>
  </si>
  <si>
    <t>ДЕМОНТАЖ СВЕТОВЫХ СИГНАЛЬНЫХ ПРИБОРОВ, СВЕТОФОР С КОЛИЧЕСТВОМ ЛАМП ДО 3, УСТАНАВЛИВАЕМЫЙ НА КОНСТРУКЦИИ НА СТЕНЕ, КОЛОННЕ ИЛИ БАЛКЕ</t>
  </si>
  <si>
    <t>шт.</t>
  </si>
  <si>
    <t>ТСН-2001.4. База. Сб.8, т.235, поз.2</t>
  </si>
  <si>
    <t>Поправка: 4/16  Наименование:  Демонтаж для оборудования, предназначенного для дальнейшего использования, без консервации и упаковки – 0,4.</t>
  </si>
  <si>
    <t>)*0</t>
  </si>
  <si>
    <t>)*0,4</t>
  </si>
  <si>
    <t>Монтаж оборудования</t>
  </si>
  <si>
    <t>ТСН-2001.4-8. 8-188...8-272</t>
  </si>
  <si>
    <t>ТСН-2001.4-8-18</t>
  </si>
  <si>
    <t>Поправка: 4/16</t>
  </si>
  <si>
    <t>2</t>
  </si>
  <si>
    <t>3.33-31-3</t>
  </si>
  <si>
    <t>ДЕМОНТАЖ КОЛОНОК</t>
  </si>
  <si>
    <t>опора</t>
  </si>
  <si>
    <t>ТСН-2001.3. База. Сб.33, т.31, поз.3</t>
  </si>
  <si>
    <t>Строительные работы</t>
  </si>
  <si>
    <t>ТСН-2001.3-33. 33-1...33-36</t>
  </si>
  <si>
    <t>ТСН-2001.3-33-1</t>
  </si>
  <si>
    <t>ПЗ</t>
  </si>
  <si>
    <t>Прямые затраты</t>
  </si>
  <si>
    <t>СтМат</t>
  </si>
  <si>
    <t>Стоимость материальных ресурсов</t>
  </si>
  <si>
    <t>СтМатЗак</t>
  </si>
  <si>
    <t>Стоимость материалов заказчика</t>
  </si>
  <si>
    <t>Оборуд</t>
  </si>
  <si>
    <t>Стоимость оборудования</t>
  </si>
  <si>
    <t>ОборудЗак</t>
  </si>
  <si>
    <t>Стоимость оборудования заказчика</t>
  </si>
  <si>
    <t>ЭММ</t>
  </si>
  <si>
    <t>Эксплуатация машин</t>
  </si>
  <si>
    <t>ЗПМ</t>
  </si>
  <si>
    <t>ЗП машинистов</t>
  </si>
  <si>
    <t>ОЗП</t>
  </si>
  <si>
    <t>Основная ЗП рабочих</t>
  </si>
  <si>
    <t>Строит</t>
  </si>
  <si>
    <t>Строительные работы с НР и СП</t>
  </si>
  <si>
    <t>Монтаж</t>
  </si>
  <si>
    <t>Монтажные работы с НР и СП</t>
  </si>
  <si>
    <t>Прочие</t>
  </si>
  <si>
    <t>Прочие работы с НР и СП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</si>
  <si>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</si>
  <si>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</si>
  <si>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</si>
  <si>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</si>
  <si>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</si>
  <si>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</si>
  <si>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</si>
  <si>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</si>
  <si>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НР</t>
  </si>
  <si>
    <t>Накладные расходы</t>
  </si>
  <si>
    <t>СмПриб</t>
  </si>
  <si>
    <t>Сметная прибыль</t>
  </si>
  <si>
    <t>Всего</t>
  </si>
  <si>
    <t>Всего с НР и СП</t>
  </si>
  <si>
    <t>Монтажные работы</t>
  </si>
  <si>
    <t>3</t>
  </si>
  <si>
    <t>СВЕТОВЫЕ СИГНАЛЬНЫЕ ПРИБОРЫ, СВЕТОФОР С КОЛИЧЕСТВОМ ЛАМП ДО 3, УСТАНАВЛИВАЕМЫЙ НА КОНСТРУКЦИИ НА СТЕНЕ, КОЛОННЕ ИЛИ БАЛКЕ</t>
  </si>
  <si>
    <t>4</t>
  </si>
  <si>
    <t>4.11-1-3</t>
  </si>
  <si>
    <t>КОНСТРУКЦИИ ДЛЯ УСТАНОВКИ ПРИБОРОВ И СРЕДСТВ АВТОМАТИЗАЦИИ МАССОЙ: ДО 3 КГ (Кронштейн)</t>
  </si>
  <si>
    <t>ТСН-2001.4. База. Сб.11, т.1, поз.3</t>
  </si>
  <si>
    <t>ТСН-2001.4-11. 11-1...11-30</t>
  </si>
  <si>
    <t>ТСН-2001.4-11-1</t>
  </si>
  <si>
    <t>5</t>
  </si>
  <si>
    <t>4.10-70-22</t>
  </si>
  <si>
    <t>АППАРАТУРА ЦВЕТНОГО ТЕЛЕВИДЕНИЯ: КАМЕРА ТЕЛЕВИЗИОННАЯ ПЕРЕДАЮЩАЯ</t>
  </si>
  <si>
    <t>ТСН-2001.4. База. Сб.10, т.70, поз.22</t>
  </si>
  <si>
    <t>ТСН-2001.4-10. 10-1...10-91</t>
  </si>
  <si>
    <t>ТСН-2001.4-10-1</t>
  </si>
  <si>
    <t>6</t>
  </si>
  <si>
    <t>3.18-8-1</t>
  </si>
  <si>
    <t>УСТАНОВКА БАКОВ РАСШИРИТЕЛЬНЫХ КРУГЛЫХ И ПРЯМОУГОЛЬНЫХ ВМЕСТИМОСТЬЮ, М3 ДО: 0,1</t>
  </si>
  <si>
    <t>ТСН-2001.3. База. Сб.18, т.8, поз.1</t>
  </si>
  <si>
    <t>ТСН-2001.3-18. 18-1...18-21</t>
  </si>
  <si>
    <t>ТСН-2001.3-18-1</t>
  </si>
  <si>
    <t>7</t>
  </si>
  <si>
    <t>4.0-2-2</t>
  </si>
  <si>
    <t>ВЕРТИКАЛЬНОЕ ПЕРЕМЕЩЕНИЕ ОБОРУДОВАНИЯ И МАТЕРИАЛЬНЫХ РЕСУРСОВ, СВЕРХ ПРЕДУСМОТРЕННОГО СБОРНИКОМ 1 М, НА ВЫСОТУ ДО 10 М</t>
  </si>
  <si>
    <t>т</t>
  </si>
  <si>
    <t>ТСН-2001.4. База. Сб.0, т.2, поз.2</t>
  </si>
  <si>
    <t>ТСН-2001.4-0. 0-1...0-4</t>
  </si>
  <si>
    <t>ТСН-2001.4-0-1</t>
  </si>
  <si>
    <t>8</t>
  </si>
  <si>
    <t>4.10-75-1</t>
  </si>
  <si>
    <t>ШКАФ ИЛИ СТАТИВ (СТОЙКА) МАССОЙ: ДО 100 КГ</t>
  </si>
  <si>
    <t>ТСН-2001.4. База. Сб.10, т.75, поз.1</t>
  </si>
  <si>
    <t>9</t>
  </si>
  <si>
    <t>4.11-12-1</t>
  </si>
  <si>
    <t>СЪЕМНЫЕ И ВЫДВИЖНЫЕ БЛОКИ (МОДУЛИ, ЯЧЕЙКИ, ТЭЗ), МАССА: ДО 0,005 Т (ОПТИЧЕСКИЙ КРОСС)</t>
  </si>
  <si>
    <t>ТСН-2001.4. База. Сб.11, т.12, поз.1</t>
  </si>
  <si>
    <t>10</t>
  </si>
  <si>
    <t>4.8-218-1</t>
  </si>
  <si>
    <t>ВЫКЛЮЧАТЕЛИ УСТАНОВОЧНЫЕ АВТОМАТИЧЕСКИЕ (АВТОМАТЫ) ИЛИ НЕАВТОМАТИЧЕСКИЕ, АВТОМАТ ОДНО-,ДВУХ-,ТРЕХПОЛЮСНЫЙ, УСТАНАВЛИВАЕМЫЙ НА КОНСТРУКЦИИ НА СТЕНЕ ИЛИ КОЛОННЕ НА ТОК ДО 25 А</t>
  </si>
  <si>
    <t>ТСН-2001.4. База. Сб.8, т.218, поз.1</t>
  </si>
  <si>
    <t>)*0,8</t>
  </si>
  <si>
    <t>11</t>
  </si>
  <si>
    <t>4.8-172-1</t>
  </si>
  <si>
    <t>ТРУБЫ ВИНИПЛАСТОВЫЕ ПО УСТАНОВЛЕННЫМ КОНСТРУКЦИЯМ, ПО СТЕНАМ И КОЛОННАМ С КРЕПЛЕНИЕМ СКОБАМИ, ВНУТРЕННИЙ ДИАМЕТР, ММ, ДО: 25</t>
  </si>
  <si>
    <t>100 м</t>
  </si>
  <si>
    <t>ТСН-2001.4. Доп.5. Сб.8, т.172, поз.1</t>
  </si>
  <si>
    <t>ТСН-2001.4-8. 8-155...8-184</t>
  </si>
  <si>
    <t>ТСН-2001.4-8-16</t>
  </si>
  <si>
    <t>12</t>
  </si>
  <si>
    <t>4.8-175-2</t>
  </si>
  <si>
    <t>ЗАТЯГИВАНИЕ ПРОВОДОВ И КАБЕЛЕЙ В ПРОЛОЖЕННЫЕ ТРУБЫ И МЕТАЛЛИЧЕСКИЕ РУКАВА, ПРОВОД ПЕРВЫЙ ОДНОЖИЛЬНЫЙ ИЛИ МНОГОЖИЛЬНЫЙ В ОБЩЕЙ ОПЛЕТКЕ, СУММАРНОЕ СЕЧЕНИЕ: ДО 6 ММ2</t>
  </si>
  <si>
    <t>ТСН-2001.4. Доп.15. Сб.8, т.175, поз.2</t>
  </si>
  <si>
    <t>13</t>
  </si>
  <si>
    <t>4.8-80-1</t>
  </si>
  <si>
    <t>КАБЕЛИ ДО 35 КВ В ПРОЛОЖЕННЫХ ТРУБАХ, БЛОКАХ И КОРОБАХ, КАБЕЛЬ, МАССА 1 М: ДО 1 КГ</t>
  </si>
  <si>
    <t>ТСН-2001.4. База. Сб.8, т.80, поз.1</t>
  </si>
  <si>
    <t>ТСН-2001.4-8. 8-73...8-80</t>
  </si>
  <si>
    <t>ТСН-2001.4-8-3</t>
  </si>
  <si>
    <t>14</t>
  </si>
  <si>
    <t>4.8-79-10</t>
  </si>
  <si>
    <t>КАБЕЛИ ДО 35 КВ, ПРОКЛАДЫВАЕМЫЕ ПО УСТАНОВЛЕННЫМ КОНСТРУКЦИЯМ И ЛОТКАМ, КАБЕЛЬ С КРЕПЛЕНИЕМ ПО ВСЕЙ ДЛИНЕ, МАССА 1 М: ДО 1 КГ</t>
  </si>
  <si>
    <t>ТСН-2001.4. База. Сб.8, т.79, поз.10</t>
  </si>
  <si>
    <t>15</t>
  </si>
  <si>
    <t>4.10-120-2</t>
  </si>
  <si>
    <t>ПРОТЯГИВАНИЕ ОПТИЧЕСКОГО КАБЕЛЯ ГТС ПО ЗАНЯТОМУ КАНАЛУ ТРУБОПРОВОДА</t>
  </si>
  <si>
    <t>ТСН-2001.4. База. Сб.10, т.120, поз.2</t>
  </si>
  <si>
    <t>ТСН-2001.4-10. 10-119, 10-120, 10-121-1...10-121-7</t>
  </si>
  <si>
    <t>ТСН-2001.4-10-6</t>
  </si>
  <si>
    <t>16</t>
  </si>
  <si>
    <t>4.8-89-14</t>
  </si>
  <si>
    <t>ЗАДЕЛКИ КОНЦЕВЫЕ СУХИЕ ДЛЯ 3-4-ЖИЛЬНОГО КАБЕЛЯ С ПЛАСТМАССОВОЙ И РЕЗИНОВОЙ ИЗОЛЯЦИЕЙ НАПРЯЖЕНИЕМ ДО 1 КВ, СЕЧЕНИЕ ОДНОЙ ЖИЛЫ ДО 35 ММ2</t>
  </si>
  <si>
    <t>ТСН-2001.4. База. Сб.8, т.89, поз.14</t>
  </si>
  <si>
    <t>ТСН-2001.4-8. 8-84...8-94</t>
  </si>
  <si>
    <t>ТСН-2001.4-8-5</t>
  </si>
  <si>
    <t>17</t>
  </si>
  <si>
    <t>4.11-13-1</t>
  </si>
  <si>
    <t>РАЗЪЕМ ШТЕПСЕЛЬНЫЙ С РАЗДЕЛКОЙ И ВКЛЮЧЕНИЕМ ЭКРАНИРОВАННОГО КАБЕЛЯ, СЕЧЕНИЕ ЖИЛЫ ДО 1 ММ2, КОЛИЧЕСТВО ПОДКЛЮЧАЕМЫХ ЖИЛ ДО 14</t>
  </si>
  <si>
    <t>ТСН-2001.4. База. Сб.11, т.13, поз.1</t>
  </si>
  <si>
    <t>18</t>
  </si>
  <si>
    <t>4.10-139-1</t>
  </si>
  <si>
    <t>РАЗНЫЕ РАБОТЫ: РАЗДЕЛКА КОАКСИАЛЬНОГО ТВ КАБЕЛЯ В РАЗЪЕМЫ И ПОДКЛЮЧЕНИЕ К ОБОРУДОВАНИЮ, ДИАМЕТР ОБОЛОЧКИ КАБЕЛЯ ДО 20 ММ</t>
  </si>
  <si>
    <t>конец кабеля</t>
  </si>
  <si>
    <t>ТСН-2001.4. База. Сб.10, т.139, поз.1</t>
  </si>
  <si>
    <t>ТСН-2001.4-10. 10-134...10-139</t>
  </si>
  <si>
    <t>ТСН-2001.4-10-16</t>
  </si>
  <si>
    <t>19</t>
  </si>
  <si>
    <t>4.10-123-1</t>
  </si>
  <si>
    <t>ИЗМЕРЕНИЕ ЗАТУХАНИЯ НА КАБЕЛЬНОЙ ПЛОЩАДКЕ ОПТИЧЕСКОГО КАБЕЛЯ ГТС С ЧИСЛОМ ВОЛОКОН 4</t>
  </si>
  <si>
    <t>кабель</t>
  </si>
  <si>
    <t>ТСН-2001.4. База. Сб.10, т.123, поз.1</t>
  </si>
  <si>
    <t>ТСН-2001.4-10. 10-123-1...10-123-28</t>
  </si>
  <si>
    <t>ТСН-2001.4-10-10</t>
  </si>
  <si>
    <t>20</t>
  </si>
  <si>
    <t>4.10-123-15</t>
  </si>
  <si>
    <t>ИЗМЕРЕНИЕ НА СМОНТИРОВАННОМ УЧАСТКЕ ОПТИЧЕСКОГО КАБЕЛЯ ГТС В ДВУХ НАПРАВЛЕНИЯХ С ЧИСЛОМ ВОЛОКОН 4</t>
  </si>
  <si>
    <t>участок цепи</t>
  </si>
  <si>
    <t>ТСН-2001.4. База. Сб.10, т.123, поз.15</t>
  </si>
  <si>
    <t>Поправка: 4.10-123-15/1  Наименование:  Стоимость измерений на смонтированном участке в двух направлениях</t>
  </si>
  <si>
    <t>)*2</t>
  </si>
  <si>
    <t>Поправка: 4.10-123-15/1</t>
  </si>
  <si>
    <t>21</t>
  </si>
  <si>
    <t>ИЗМЕРЕНИЕ НА ПРОЛОЖЕННЫХ СТРОИТЕЛЬНЫХ  ДЛИНАХ ОПТИЧЕСКОГО КАБЕЛЯ ГТС  С ЧИСЛОМ ВОЛОКОН 4</t>
  </si>
  <si>
    <t>Поправка: 4.10-123-15/2  Наименование:  Измерения на проложенных строительных длинах</t>
  </si>
  <si>
    <t>)*0,9</t>
  </si>
  <si>
    <t>Поправка: 4.10-123-15/2</t>
  </si>
  <si>
    <t>22</t>
  </si>
  <si>
    <t>2.1-4-18</t>
  </si>
  <si>
    <t>ВЫШКИ ТЕЛЕСКОПИЧЕСКИЕ НА АВТОМОБИЛЕ, ВЫСОТА ДО 12 М, ГPУЗОПОДЪЕМНОСТЬ ДО 250 КГ</t>
  </si>
  <si>
    <t>маш.-ч</t>
  </si>
  <si>
    <t>ТСН-2001.2. База. п.1-4-18 (042001)</t>
  </si>
  <si>
    <t>Механизмы</t>
  </si>
  <si>
    <t>ТСН-2001. Машины и механизмы</t>
  </si>
  <si>
    <t>ТСН-2001.2</t>
  </si>
  <si>
    <t>Материалы , не учтенные сборниками</t>
  </si>
  <si>
    <t>23</t>
  </si>
  <si>
    <t>ЦЕНА ПОСТ</t>
  </si>
  <si>
    <t>СТОЙКА МЕТАЛЛИЧЕСКАЯ ВЫСОТОЙ 10 М ДЛЯ РАЗМЕЩЕНИЯ ПЕРИФЕРИЙНОГО ОБОРУДОВАНИЯ СТ (ЦЕНА: 86000,00 / 1,18/4,26 * 1,02 = 17450,47 РУБ.)</t>
  </si>
  <si>
    <t>КОМПЛ</t>
  </si>
  <si>
    <t>Прочие работы</t>
  </si>
  <si>
    <t>МЦЦС</t>
  </si>
  <si>
    <t>24</t>
  </si>
  <si>
    <t>1.12-5-371</t>
  </si>
  <si>
    <t>ТРУБЫ ЭЛЕКТРОТЕХНИЧЕСКИЕ ГОФРИРОВАННЫЕ, ПОЛИВИНИЛХЛОРИДНЫЕ, НЕГОРЮЧИЕ, С ЗОНДОМ, НАРУЖНЫЙ ДИАМЕТР 16 ММ</t>
  </si>
  <si>
    <t>м</t>
  </si>
  <si>
    <t>ТСН-2001.1. База. Р.12, о.5, поз.371</t>
  </si>
  <si>
    <t>Материалы строительные</t>
  </si>
  <si>
    <t>ТСН-2001.1 Материалы строительные</t>
  </si>
  <si>
    <t>ТСН-2001.1-1</t>
  </si>
  <si>
    <t>25</t>
  </si>
  <si>
    <t>1.12-5-372</t>
  </si>
  <si>
    <t>ТРУБЫ ЭЛЕКТРОТЕХНИЧЕСКИЕ ГОФРИРОВАННЫЕ, ПОЛИВИНИЛХЛОРИДНЫЕ, НЕГОРЮЧИЕ, С ЗОНДОМ, НАРУЖНЫЙ ДИАМЕТР 20 ММ</t>
  </si>
  <si>
    <t>ТСН-2001.1. База. Р.12, о.5, поз.372</t>
  </si>
  <si>
    <t>26</t>
  </si>
  <si>
    <t>1.23-8-88</t>
  </si>
  <si>
    <t>КАБЕЛИ СИЛОВЫЕ С МЕДНЫМИ ЖИЛАМИ С ПОЛИВИНИЛХЛОРИДНОЙ ИЗОЛЯЦИЕЙ В ОБОЛОЧКЕ ИЗ ПОЛИВИНИЛХЛОРИДНОГО ПЛАСТИКАТА ПОНИЖЕННОЙ ГОРЮЧЕСТИ, НАПРЯЖЕНИЕ 660 В, МАРКА ВВГНГ, ЧИСЛО ЖИЛ И СЕЧЕНИЕ 3Х2,5 ММ2</t>
  </si>
  <si>
    <t>км</t>
  </si>
  <si>
    <t>ТСН-2001.1. База. Р.23, о.8, поз.88</t>
  </si>
  <si>
    <t>Материалы монтажные</t>
  </si>
  <si>
    <t>ТСН-2001.1 Материалы монтажные</t>
  </si>
  <si>
    <t>ТСН-2001.1-2</t>
  </si>
  <si>
    <t>27</t>
  </si>
  <si>
    <t>1.23-4-337</t>
  </si>
  <si>
    <t>КАБЕЛИ МАГИСТРАЛЬНЫЕ (ВИТАЯ ПАРА) НЕЭКРАНИРОВАННЫЕ ОДНОЖИЛЬНЫЕ, КАТЕГОРИЯ 5Е ENHANCED, ПРОИЗВОДСТВО ФИРМЫ 'АЕSP', ТИП UTP, ЧИСЛО ЭЛЕМЕНТОВ И ДИАМЕТР ЖИЛЫ, ММ: 4Х2Х0,51(AWG 24)</t>
  </si>
  <si>
    <t>ТСН-2001.1. База. Р.23, о.4, поз.337</t>
  </si>
  <si>
    <t>28</t>
  </si>
  <si>
    <t>1.23-4-355</t>
  </si>
  <si>
    <t>КАБЕЛИ ВЫСОКОЧАСТОТНЫЕ С МЕДНЫМИ ЖИЛАМИ С ПОЛИЭТИЛЕНОВОЙ ИЗОЛЯЦИЕЙ В ОБОЛОЧКЕ ИЗ ПОЛИВИНИЛХЛОРИДНОГО ПЛАСТИКАТА, БЕЗ ЭКРАНА, МАРКА КВП (PARLAN U/UTP) CAT 5E, ЧИСЛО ЭЛЕМЕНТОВ И ДИАМЕТР ЖИЛЫ, ММ:1Х2Х0,52</t>
  </si>
  <si>
    <t>ТСН-2001.1. Доп.18. Р.23, о.4, поз.355</t>
  </si>
  <si>
    <t>29</t>
  </si>
  <si>
    <t>1.21-5-32</t>
  </si>
  <si>
    <t>ВЫКЛЮЧАТЕЛИ АВТОМАТИЧЕСКИЕ ОДНОПОЛЮСНЫЕ, НА ТОК ДО 25 А, ТИП А63-МГ, А63-М</t>
  </si>
  <si>
    <t>ТСН-2001.1. База. Р.21, о.5, поз.32</t>
  </si>
  <si>
    <t>30</t>
  </si>
  <si>
    <t>1.21-5-1134</t>
  </si>
  <si>
    <t>ХОМУТЫ (СТЯЖКИ) КАБЕЛЬНЫЕ ИЗ ПОЛИАМИДА, РАЗМЕРЫ 4,8Х300 ММ</t>
  </si>
  <si>
    <t>100 шт.</t>
  </si>
  <si>
    <t>ТСН-2001.1. Доп.16. Р.21, о.5, поз.1134</t>
  </si>
  <si>
    <t>31</t>
  </si>
  <si>
    <t>1.21-5-1098</t>
  </si>
  <si>
    <t>КОМПЛЕКТЫ КРЕПЛЕНИЯ СВЕТОФОРОВ НА ОПОРУ, С ХОМУТАМИ (2 ШТ.)</t>
  </si>
  <si>
    <t>компл.</t>
  </si>
  <si>
    <t>ТСН-2001.1. Доп.13. Р.21, о.5, поз.1098</t>
  </si>
  <si>
    <t>32</t>
  </si>
  <si>
    <t>1.14-1-207</t>
  </si>
  <si>
    <t>КОННЕКТОРЫ, РАЗЪЕМЫ, ПЕРЕХОДНИКИ ТИП FC</t>
  </si>
  <si>
    <t>ТСН-2001.1. База. Р.14, о.1, поз.207</t>
  </si>
  <si>
    <t>33</t>
  </si>
  <si>
    <t>КАБЕЛЬ РК 75-3,7-36Ф (ЦЕНА: 9,50 / 1,18/4,26 * 1,02 = 1,93 РУБ.)</t>
  </si>
  <si>
    <t>34</t>
  </si>
  <si>
    <t>КАБЕЛЬ GF008UNI04RRLU (ЦЕНА: 54.24 / 1,18/4,26 * 1,02 = 11.01 РУБ.)</t>
  </si>
  <si>
    <t>35</t>
  </si>
  <si>
    <t>ПАТЧ-КОРД DUPLEX 9/125 MKM LC-FC = 1.5 M (ЦЕНА: 192,00 / 1,18/4,26 * 1,02 = 38,96 РУБ.)</t>
  </si>
  <si>
    <t>ШТ</t>
  </si>
  <si>
    <t>36</t>
  </si>
  <si>
    <t>БИРКИ МАРКИРОВОЧНЫЕ 100 ШТ (ЦЕНА: 792,41 / 1,18/4,26 * 1,02 = 160,79 РУБ.)</t>
  </si>
  <si>
    <t>УПАК</t>
  </si>
  <si>
    <t>Оборудование</t>
  </si>
  <si>
    <t>37</t>
  </si>
  <si>
    <t>ТЕЛЕКАМЕРА ПОВОРОТНАЯ НА 360  ГРАДУСОВ (10ХZOOM, 230 В, PAL, ПЛАТА ТРЕВОГ, КРОНШТЕЙН UPTWBA+PTCC, БАК ОМЫВАТЕЛЯ НА 5 Л С КРЕПЛЕНИЕМ НА СТОЙКУ, НАСОС С НАПОРОМ НА 5 М)  ULISSE COMPACT (ЦЕНА: 209151,52 / 1,18/2,75 * 1,03*1,012 = 67183,72 РУБ.)</t>
  </si>
  <si>
    <t>38</t>
  </si>
  <si>
    <t>ГЕРМОШКАФ УПРАВЛЕНИЯ ВСЕПОГОДНЫЙ ДЛЯ ПОВОРОТНОЙ УЛИЧНОЙ ВИДЕОКАМЕРЫ С ОМЫВАТЕЛЕМ В КОМПЛЕКТЕ С МОНТАЖНЫМИ КРЕПЛЕНИЯМИ (ЦЕНА: 189694,00 / 1,18/2,75 * 1,03*1,012 = 60933,57 РУБ.)</t>
  </si>
  <si>
    <t>39</t>
  </si>
  <si>
    <t>КРОСС ОПТИЧЕСКИЙ НА 4 ПОРТА НА 1 ТВ КАМЕРУ KOH-FC/SM-4-4 (ЦЕНА: 456,00 / 1,18/2,75 * 1,03*1,012 = 146,48 РУБ.)</t>
  </si>
  <si>
    <t>40</t>
  </si>
  <si>
    <t>6.68-51-4</t>
  </si>
  <si>
    <t>РАЗБОРКА ПОКРЫТИЙ И ОСНОВАНИЙ АСФАЛЬТОБЕТОННЫХ</t>
  </si>
  <si>
    <t>100 м3</t>
  </si>
  <si>
    <t>ТСН-2001.6. База. Сб.68, т.51, поз.4</t>
  </si>
  <si>
    <t>Ремонтно-строительные работы</t>
  </si>
  <si>
    <t>ТСН-2001.6-68. 68-51...68-53</t>
  </si>
  <si>
    <t>ТСН-2001.6-68-21</t>
  </si>
  <si>
    <t>41</t>
  </si>
  <si>
    <t>6.68-51-5</t>
  </si>
  <si>
    <t>РАЗБОРКА ПОКРЫТИЙ И ОСНОВАНИЙ ЦЕМЕНТОБЕТОННЫХ</t>
  </si>
  <si>
    <t>ТСН-2001.6. База. Сб.68, т.51, поз.5</t>
  </si>
  <si>
    <t>42</t>
  </si>
  <si>
    <t>3.1-52-3</t>
  </si>
  <si>
    <t>КОПАНИЕ ЯМ ВРУЧНУЮ БЕЗ КРЕПЛЕНИЙ ДЛЯ СТОЕК И СТОЛБОВ С ОТКОСАМИ ГЛУБИНОЙ ДО 1,5 М ГРУППА ГРУНТОВ 1-3</t>
  </si>
  <si>
    <t>ТСН-2001.3. База. Сб.1, т.52, поз.3</t>
  </si>
  <si>
    <t>ТСН-2001.3-1. 1-49...1-55</t>
  </si>
  <si>
    <t>ТСН-2001.3-1-15</t>
  </si>
  <si>
    <t>43</t>
  </si>
  <si>
    <t>3.1-53-1</t>
  </si>
  <si>
    <t>ЗАСЫПКА ВРУЧНУЮ ТРАНШЕЙ, ПАЗУХ КОТЛОВАНОВ И ЯМ ГРУППА ГРУНТОВ 1-3</t>
  </si>
  <si>
    <t>ТСН-2001.3. База. Сб.1, т.53, поз.1</t>
  </si>
  <si>
    <t>44</t>
  </si>
  <si>
    <t>6.51-6-1</t>
  </si>
  <si>
    <t>ПОГРУЗКА ГРУНТА ВРУЧНУЮ В АВТОМОБИЛИ-САМОСВАЛЫ С ВЫГРУЗКОЙ</t>
  </si>
  <si>
    <t>ТСН-2001.6. База. Сб.51, т.6, поз.1</t>
  </si>
  <si>
    <t>ТСН-2001.6-51. 51-6</t>
  </si>
  <si>
    <t>ТСН-2001.6-51-4</t>
  </si>
  <si>
    <t>45</t>
  </si>
  <si>
    <t>15.1-35-1</t>
  </si>
  <si>
    <t>ПЕРЕВОЗКА ГРУНТА ИЗ-ПОД ЗДАНИЙ И КОММУНИКАЦИЙ НА РАССТОЯНИЕ 35 КМ АВТОСАМОСВАЛАМИ ГРУЗОПОДЪЕМНОСТЬЮ ДО 16Т, ПЕРЕВОЗКА ДО 35 КМ</t>
  </si>
  <si>
    <t>м3</t>
  </si>
  <si>
    <t>ТСН-2001.15. База. Сб.1, т.35, поз.1</t>
  </si>
  <si>
    <t>Транспортные затраты</t>
  </si>
  <si>
    <t>ТСН-2001.15-1. Перевозка грунта</t>
  </si>
  <si>
    <t>ТСН-2001.15-1-3</t>
  </si>
  <si>
    <t>46</t>
  </si>
  <si>
    <t>6.68-13-1</t>
  </si>
  <si>
    <t>МЕХАНИЗИРОВАННАЯ ПОГРУЗКА СТРОИТЕЛЬНОГО МУСОРА В АВТОМОБИЛИ-САМОСВАЛЫ</t>
  </si>
  <si>
    <t>ТСН-2001.6. База. Сб.68, т.13, поз.1</t>
  </si>
  <si>
    <t>ТСН-2001.6-68. 68-13</t>
  </si>
  <si>
    <t>ТСН-2001.6-68-5</t>
  </si>
  <si>
    <t>47</t>
  </si>
  <si>
    <t>15.1-35-5</t>
  </si>
  <si>
    <t>ПЕРЕВОЗКА СТРОИТЕЛЬНОГО МУСОРА НА РАССТОЯНИЕ 35 КМ АВТОСАМОСВАЛАМИ ГРУЗОПОДЪЕМНОСТЬЮ ДО 16 Т, ПЕРЕВОЗКА ДО 35 КМ</t>
  </si>
  <si>
    <t>ТСН-2001.15. База. Сб.1, т.35, поз.5</t>
  </si>
  <si>
    <t>ТСН-2001.15-1. Перевозка строительного мусора</t>
  </si>
  <si>
    <t>ТСН-2001.15-1-5</t>
  </si>
  <si>
    <t>48</t>
  </si>
  <si>
    <t>3.27-12-1</t>
  </si>
  <si>
    <t>УСТРОЙСТВО ПОДСТИЛАЮЩИХ И ВЫРАВНИВАЮЩИХ СЛОЕВ ОСНОВАНИЙ ИЗ ПЕСКА</t>
  </si>
  <si>
    <t>ТСН-2001.3. База. Сб.27, т.12, поз.1</t>
  </si>
  <si>
    <t>ТСН-2001.3-27. 27-1...27-21</t>
  </si>
  <si>
    <t>ТСН-2001.3-27-1</t>
  </si>
  <si>
    <t>48,1</t>
  </si>
  <si>
    <t>1.1-1-767</t>
  </si>
  <si>
    <t>ПЕСОК ДЛЯ ДОРОЖНЫХ РАБОТ, РЯДОВОЙ</t>
  </si>
  <si>
    <t>ТСН-2001.1. База. Р.1, о.1, поз.767</t>
  </si>
  <si>
    <t>49</t>
  </si>
  <si>
    <t>3.27-30-1</t>
  </si>
  <si>
    <t>УСТРОЙСТВО ЦЕМЕНТОБЕТОННЫХ ОСНОВАНИЙ ГОРОДСКИХ ПРОЕЗДОВ ТОЛЩИНА СЛОЯ, СМ 16</t>
  </si>
  <si>
    <t>1000 м2</t>
  </si>
  <si>
    <t>ТСН-2001.3. Д.3. Сб.27, т.30, поз.1</t>
  </si>
  <si>
    <t>ТСН-2001.3-27. 27-29, 27-30</t>
  </si>
  <si>
    <t>ТСН-2001.3-27-7</t>
  </si>
  <si>
    <t>49,1</t>
  </si>
  <si>
    <t>1.3-1-36</t>
  </si>
  <si>
    <t>СМЕСИ БЕТОННЫЕ, БСГ, ТЯЖЕЛОГО БЕТОНА НА ГРАНИТНОМ ЩЕБНЕ, КЛАСС ПРОЧНОСТИ: В7,5 (М100); П3, ФРАКЦИЯ 5-20</t>
  </si>
  <si>
    <t>ТСН-2001.1. База. Р.3, о.1, поз.36</t>
  </si>
  <si>
    <t>50</t>
  </si>
  <si>
    <t>3.27-30-2</t>
  </si>
  <si>
    <t>ИСКЛЮЧАТЬ 4 СМ ДО 12 СМ</t>
  </si>
  <si>
    <t>ТСН-2001.3. Д.3. Сб.27, т.30, поз.2</t>
  </si>
  <si>
    <t>50,1</t>
  </si>
  <si>
    <t>51</t>
  </si>
  <si>
    <t>3.27-42-1</t>
  </si>
  <si>
    <t>УСТРОЙСТВО ПОКРЫТИЙ ИЗ ГОРЯЧИХ АСФАЛЬТОБЕТОННЫХ СМЕСЕЙ ТОЛЩИНОЙ 4 СМ КОМПЛЕКТОМ МАШИН</t>
  </si>
  <si>
    <t>100 м2</t>
  </si>
  <si>
    <t>ТСН-2001.3. База. Сб.27, т.42, поз.1</t>
  </si>
  <si>
    <t>ТСН-2001.3-27. 27-42...27-46</t>
  </si>
  <si>
    <t>ТСН-2001.3-27-13</t>
  </si>
  <si>
    <t>51,1</t>
  </si>
  <si>
    <t>1.3-3-4</t>
  </si>
  <si>
    <t>СМЕСИ АСФАЛЬТОБЕТОННЫЕ ДОРОЖНЫЕ ГОРЯЧИЕ КРУПНОЗЕРНИСТЫЕ, ТИП II</t>
  </si>
  <si>
    <t>ТСН-2001.1. База. Р.3, о.3, поз.4</t>
  </si>
  <si>
    <t>52</t>
  </si>
  <si>
    <t>3.27-43-1</t>
  </si>
  <si>
    <t>ДОБАВЛЯЕТСЯ 2 СМ ДО 6 СМ</t>
  </si>
  <si>
    <t>ТСН-2001.3. База. Сб.27, т.43, поз.1</t>
  </si>
  <si>
    <t>52,1</t>
  </si>
  <si>
    <t>53</t>
  </si>
  <si>
    <t>53,1</t>
  </si>
  <si>
    <t>1.3-3-11</t>
  </si>
  <si>
    <t>СМЕСИ АСФАЛЬТОБЕТОННЫЕ ДОРОЖНЫЕ ГОРЯЧИЕ ПЕСЧАНЫЕ, ТИП Д</t>
  </si>
  <si>
    <t>ТСН-2001.1. База. Р.3, о.3, поз.11</t>
  </si>
  <si>
    <t>54</t>
  </si>
  <si>
    <t>3.33-33-1</t>
  </si>
  <si>
    <t>УСТРОЙСТВО МОНОЛИТНЫХ БЕТОННЫХ ФУНДАМЕНТОВ ЗАГЛУБЛЕННЫХ НА ОДНОЙ ОТМЕТКЕ С ОПОРОЙ</t>
  </si>
  <si>
    <t>ТСН-2001.3. База. Сб.33, т.33, поз.1</t>
  </si>
  <si>
    <t>54,1</t>
  </si>
  <si>
    <t>1.3-4-2</t>
  </si>
  <si>
    <t>АРМАТУРНЫЕ ЗАГОТОВКИ (СТЕРЖНИ, ХОМУТЫ И Т.П.), НЕ СОБРАННЫЕ В КАРКАСЫ ИЛИ СЕТКИ, УГЛЕРОДИСТАЯ СТАЛЬ ОБЩЕГО НАЗНАЧЕНИЯ И АРМАТУРНАЯ СТАЛЬ ГЛАДКАЯ, КЛАСС А-I, ДИАМЕТР 8 ММ</t>
  </si>
  <si>
    <t>ТСН-2001.1. База. Р.3, о.4, поз.2</t>
  </si>
  <si>
    <t>54,2</t>
  </si>
  <si>
    <t>1.3-1-63</t>
  </si>
  <si>
    <t>СМЕСИ БЕТОННЫЕ, БСГ, ТЯЖЕЛОГО БЕТОНА НА ИЗВЕСТНЯКОВОМ ЩЕБНЕ, КЛАСС ПРОЧНОСТИ: В15 (М200); П4, ФРАКЦИЯ 5-20, F100, W4, C С3</t>
  </si>
  <si>
    <t>ТСН-2001.1. База. Р.3, о.1, поз.63</t>
  </si>
  <si>
    <t>55</t>
  </si>
  <si>
    <t>3.33-29-11</t>
  </si>
  <si>
    <t>УСТАНОВКА ОПОР КОНТАКТНОЙ СЕТИ, УЛИЧНОГО ОСВЕЩЕНИЯ, СВЕТОФОРНЫХ С БУРЕНИЕМ КОТЛОВАНОВ ПОД МОНОЛИТНЫЕ ФУНДАМЕНТЫ СТАЛЬНЫХ МАССОЙ ДО 1 Т В ГРУППЕ ГРУНТА 2 ПРИ ГЛУБИНЕ БУРЕНИЯ, М 2</t>
  </si>
  <si>
    <t>ТСН-2001.3. Доп.13. Сб.33, т.29, поз.11</t>
  </si>
  <si>
    <t>56</t>
  </si>
  <si>
    <t>2.1-9-2</t>
  </si>
  <si>
    <t>МАШИНЫ БУРИЛЬНО-КРАНОВЫЕ НА БАЗЕ АВТОМОБИЛЯ, ГЛУБИНА БУРЕНИЯ ДО 5 М</t>
  </si>
  <si>
    <t>ТСН-2001.2. База. п.1-9-2 (090201)</t>
  </si>
  <si>
    <t>57</t>
  </si>
  <si>
    <t>3.9-44-1</t>
  </si>
  <si>
    <t>ПОСТАНОВКА БОЛТОВ НОРМАЛЬНОЙ ТОЧНОСТИ</t>
  </si>
  <si>
    <t>ТСН-2001.3. База. Сб.9, т.44, поз.1</t>
  </si>
  <si>
    <t>ТСН-2001.3-9. 9-1...9-72</t>
  </si>
  <si>
    <t>ТСН-2001.3-9-1</t>
  </si>
  <si>
    <t>57,1</t>
  </si>
  <si>
    <t>1.1-1-1661</t>
  </si>
  <si>
    <t>БОЛТЫ ДЛЯ МОНТАЖА СТАЛЬНЫХ КОНСТРУКЦИЙ (В КОМПЛЕКТЕ С ГАЙКАМИ И ШАЙБАМИ) ЧЕРНЫЕ, ДИАМЕТР 24-48 ММ, ДЛИНА 55-300 ММ</t>
  </si>
  <si>
    <t>кг</t>
  </si>
  <si>
    <t>ТСН-2001.1. База. Р.1, о.1, поз.1661</t>
  </si>
  <si>
    <t>58</t>
  </si>
  <si>
    <t>6.69-22-1</t>
  </si>
  <si>
    <t>ОЧИСТКА ОТ ГРЯЗИ И СТРОИТЕЛЬНОГО МУСОРА КАНАЛОВ И ТРУБОПРОВОДОВ ДИАМЕТРОМ 300 ММ</t>
  </si>
  <si>
    <t>ТСН-2001.6. База. Сб.69, т.22, поз.1</t>
  </si>
  <si>
    <t>ТСН-2001.6-69. 69-1...69-49</t>
  </si>
  <si>
    <t>ТСН-2001.6-69-1</t>
  </si>
  <si>
    <t>Электротехнические пусконаладочные работы</t>
  </si>
  <si>
    <t>59</t>
  </si>
  <si>
    <t>5.1-152-1</t>
  </si>
  <si>
    <t>ПРОВЕРКА НАЛИЧИЯ ЦЕПИ МЕЖДУ ЗАЗЕМЛИТЕЛЯМИ И ЗАЗЕМЛЕННЫМИ ЭЛЕМЕНТАМИ</t>
  </si>
  <si>
    <t>точка</t>
  </si>
  <si>
    <t>ТСН-2001.5. База. Сб.1, т.152, поз.1</t>
  </si>
  <si>
    <t>Поправка: 5/24  Наименование:  В случае, если монтажные и пусконаладочные работы по какому-либо оборудованию выполняются одним и тем же звеном (бригадой)</t>
  </si>
  <si>
    <t>Пусконаладочные работы</t>
  </si>
  <si>
    <t>ТСН-2001.5-1. 1-1...1-189</t>
  </si>
  <si>
    <t>ТСН-2001.5-1-1</t>
  </si>
  <si>
    <t>Поправка: 5/24</t>
  </si>
  <si>
    <t>60</t>
  </si>
  <si>
    <t>5.1-154-1</t>
  </si>
  <si>
    <t>ЗАМЕР ПОЛНОГО СОПРОТИВЛЕНИЯ ЦЕПИ "ФАЗА-НУЛЬ"</t>
  </si>
  <si>
    <t>токоприемник</t>
  </si>
  <si>
    <t>ТСН-2001.5. База. Сб.1, т.154, поз.1</t>
  </si>
  <si>
    <t>61</t>
  </si>
  <si>
    <t>5.1-162-1</t>
  </si>
  <si>
    <t>ИЗМЕРЕНИЕ СОПРОТИВЛЕНИЯ ИЗОЛЯЦИИ МЕГАОММЕТРОМ КАБЕЛЬНЫХ И ДРУГИХ ЛИНИЙ НАПРЯЖЕНИЕМ ДО 1 КВ, ПРЕДНАЗНАЧЕННЫХ ДЛЯ ПЕРЕДАЧИ ЭЛЕКТРОЭНЕРГИИ К РАСПРЕДЕЛИТЕЛЬНЫМ УСТРОЙСТВАМ, ЩИТАМ, ШКАФАМ И КОММУТАЦИОННЫМ АППАРАТАМ</t>
  </si>
  <si>
    <t>измерение</t>
  </si>
  <si>
    <t>ТСН-2001.5. База. Сб.1, т.162, поз.1</t>
  </si>
  <si>
    <t>Организация дорожного движения на период строительства</t>
  </si>
  <si>
    <t>62</t>
  </si>
  <si>
    <t>6.68-41-1</t>
  </si>
  <si>
    <t>ОГРАЖДЕНИЕ ПРЕДРЕМОНТНОЙ ЗОНЫ</t>
  </si>
  <si>
    <t>ТСН-2001.6. База. Сб.68, т.41, поз.1</t>
  </si>
  <si>
    <t>ТСН-2001.6-68. 68-36...68-42</t>
  </si>
  <si>
    <t>ТСН-2001.6-68-15</t>
  </si>
  <si>
    <t>Уровень цен</t>
  </si>
  <si>
    <t>_OBSM_</t>
  </si>
  <si>
    <t>9999990008</t>
  </si>
  <si>
    <t>ТРУДОЗАТРАТЫ РАБОЧИХ (ЭСН)</t>
  </si>
  <si>
    <t>чел.-ч.</t>
  </si>
  <si>
    <t>2.1-3-35</t>
  </si>
  <si>
    <t>ТСН-2001.2. База. п.1-3-35 (032006)</t>
  </si>
  <si>
    <t>КРАНЫ НА АВТОМОБИЛЬНОМ ХОДУ, ГРУЗОПОДЪЕМНОСТЬ ДО 10 Т</t>
  </si>
  <si>
    <t>0.0-0-0</t>
  </si>
  <si>
    <t>МАССА ОБОРУДОВАНИЯ</t>
  </si>
  <si>
    <t>2.0-0-0</t>
  </si>
  <si>
    <t>СТОИМОСТЬ ПРОЧИХ МАШИН (ЭСН)</t>
  </si>
  <si>
    <t>руб.</t>
  </si>
  <si>
    <t>СТОИМОСТЬ ПРОЧИХ МАТЕРИАЛОВ (ЭСН)</t>
  </si>
  <si>
    <t>2.1-10-5</t>
  </si>
  <si>
    <t>ТСН-2001.2. База. п.1-10-5 (101002)</t>
  </si>
  <si>
    <t>КОМПРЕССОРЫ С ДИЗЕЛЬНЫМ ДВИГАТЕЛЕМ ПРИЦЕПНЫЕ ДО 5 М3/МИН</t>
  </si>
  <si>
    <t>2.1-30-54</t>
  </si>
  <si>
    <t>ТСН-2001.2. База. п.1-30-54 (308901)</t>
  </si>
  <si>
    <t>МОЛОТКИ ОТБОЙНЫЕ</t>
  </si>
  <si>
    <t>2.1-5-48</t>
  </si>
  <si>
    <t>ТСН-2001.2. База. п.1-5-48 (056003)</t>
  </si>
  <si>
    <t>АВТОГРЕЙДЕРЫ, МОЩНОСТЬ 99-147 КВТ (130-200 Л.С.)</t>
  </si>
  <si>
    <t>2.1-1-43</t>
  </si>
  <si>
    <t>ТСН-2001.2. База. п.1-1-43 (012102)</t>
  </si>
  <si>
    <t>БУЛЬДОЗЕРЫ ГУСЕНИЧНЫЕ, МОЩНОСТЬ ДО 59 КВТ (80 Л.С.)</t>
  </si>
  <si>
    <t>2.1-1-5</t>
  </si>
  <si>
    <t>ТСН-2001.2. База. п.1-1-5 (010109)</t>
  </si>
  <si>
    <t>ЭКСКАВАТОРЫ НА ГУСЕНИЧНОМ ХОДУ ГИДРАВЛИЧЕСКИЕ, ОБЪЕМ КОВША ДО 0,65 М3</t>
  </si>
  <si>
    <t>2.1-2-1</t>
  </si>
  <si>
    <t>ТСН-2001.2. База. п.1-2-1 (020101)</t>
  </si>
  <si>
    <t>ТРАКТОРЫ НА ГУСЕНИЧНОМ ХОДУ, МОЩНОСТЬ ДО 60 (81) КВТ (Л.С.)</t>
  </si>
  <si>
    <t>2.1-5-15</t>
  </si>
  <si>
    <t>ТСН-2001.2. База. п.1-5-15 (050703)</t>
  </si>
  <si>
    <t>КАТКИ ПРИЦЕПНЫЕ ПНЕВМОКОЛЕСНЫЕ, МАССА ДО 50 Т</t>
  </si>
  <si>
    <t>2.1-5-18</t>
  </si>
  <si>
    <t>ТСН-2001.2. База. п.1-5-18 (050902)</t>
  </si>
  <si>
    <t>ПОЛИВОМОЕЧНЫЕ МАШИНЫ, ЕМКОСТЬ ЦИСТЕРНЫ БОЛЕЕ 5000 Л</t>
  </si>
  <si>
    <t>2.1-5-7</t>
  </si>
  <si>
    <t>ТСН-2001.2. База. п.1-5-7 (050301)</t>
  </si>
  <si>
    <t>КАТКИ ДОРОЖНЫЕ САМОХОДНЫЕ НА ПНЕВМОКОЛЕСНОМ ХОДУ, МАССА ДО 16 Т</t>
  </si>
  <si>
    <t>1.1-1-118</t>
  </si>
  <si>
    <t>ТСН-2001.1. База. Р.1, о.1, поз.118</t>
  </si>
  <si>
    <t>ВОДА</t>
  </si>
  <si>
    <t>2.1-5-64</t>
  </si>
  <si>
    <t>ТСН-2001.2. База. п.1-5-64 (059002)</t>
  </si>
  <si>
    <t>КОТЛЫ БИТУМОВАРОЧНЫЕ ПЕРЕДВИЖНЫЕ, ЕМКОСТЬ ДО 1000 Л</t>
  </si>
  <si>
    <t>1.1-1-45</t>
  </si>
  <si>
    <t>ТСН-2001.1. База. Р.1, о.1, поз.45</t>
  </si>
  <si>
    <t>БИТУМЫ НЕФТЯНЫЕ, ДОРОЖНЫЕ ВЯЗКИЕ, МАРКА БНД</t>
  </si>
  <si>
    <t>1.1-1-766</t>
  </si>
  <si>
    <t>ТСН-2001.1. База. Р.1, о.1, поз.766</t>
  </si>
  <si>
    <t>ПЕСОК ДЛЯ СТРОИТЕЛЬНЫХ РАБОТ, РЯДОВОЙ</t>
  </si>
  <si>
    <t>1.9-11-4</t>
  </si>
  <si>
    <t>ТСН-2001.1. База. Р.9, о.11, поз.4</t>
  </si>
  <si>
    <t>ЩИТЫ ДЕРЕВЯННЫЕ ДЛЯ ФУНДАМЕНТОВ, КОЛОНН, БАЛОК, ПЕРЕКРЫТИЙ, СТЕН, ПЕРЕГОРОДОК И ДРУГИХ КОНСТРУКЦИЙ ИЗ ДОСОК, ТОЛЩИНА 40ММ</t>
  </si>
  <si>
    <t>м2</t>
  </si>
  <si>
    <t>2.1-4-3</t>
  </si>
  <si>
    <t>ТСН-2001.2. База. п.1-4-3 (040103)</t>
  </si>
  <si>
    <t>ПОГРУЗЧИКИ УНИВЕРСАЛЬНЫЕ НА ПНЕВМОКОЛЕСНОМ ХОДУ, ГРУЗОПОДЪЕМНОСТЬ ДО 3 Т</t>
  </si>
  <si>
    <t>2.1-5-17</t>
  </si>
  <si>
    <t>ТСН-2001.2. База. п.1-5-17 (050901)</t>
  </si>
  <si>
    <t>ПОЛИВОМОЕЧНЫЕ МАШИНЫ, ЕМКОСТЬ ЦИСТЕРНЫ ДО 5000 Л</t>
  </si>
  <si>
    <t>2.1-5-19</t>
  </si>
  <si>
    <t>ТСН-2001.2. База. п.1-5-19 (051001)</t>
  </si>
  <si>
    <t>АСФАЛЬТОУКЛАДЧИКИ, ПРОИЗВОДИТЕЛЬНОСТЬ ДО 350 Т/Ч</t>
  </si>
  <si>
    <t>2.1-5-2</t>
  </si>
  <si>
    <t>ТСН-2001.2. База. п.1-5-2 (050102)</t>
  </si>
  <si>
    <t>КАТКИ САМОХОДНЫЕ ВИБРАЦИОННЫЕ, МАССА ДО 8 Т</t>
  </si>
  <si>
    <t>2.1-5-35</t>
  </si>
  <si>
    <t>ТСН-2001.2. База. п.1-5-35 (053601)</t>
  </si>
  <si>
    <t>АВТОГУДРОНАТОРЫ БИТУМНЫЕ, ЕМКОСТЬ ДО 3500 Л</t>
  </si>
  <si>
    <t>2.1-5-6</t>
  </si>
  <si>
    <t>ТСН-2001.2. База. п.1-5-6 (050203)</t>
  </si>
  <si>
    <t>КАТКИ ДОРОЖНЫЕ САМОХОДНЫЕ СТАТИЧЕСКИЕ, МАССА БОЛЕЕ 10 Т</t>
  </si>
  <si>
    <t>1.3-3-19</t>
  </si>
  <si>
    <t>ТСН-2001.1. База. Р.3, о.3, поз.19</t>
  </si>
  <si>
    <t>ЭМУЛЬСИИ ДОРОЖНЫЕ, БИТУМНЫЕ</t>
  </si>
  <si>
    <t>2.1-18-12</t>
  </si>
  <si>
    <t>ТСН-2001.2. База. п.1-18-12 (184001)</t>
  </si>
  <si>
    <t>АВТОМОБИЛИ-САМОСВАЛЫ, ГРУЗОПОДЪЕМНОСТЬ ДО 7 Т</t>
  </si>
  <si>
    <t>2.1-6-52</t>
  </si>
  <si>
    <t>ТСН-2001.2. База. п.1-6-52 (069402)</t>
  </si>
  <si>
    <t>ВИБРАТОРЫ ГЛУБИННЫЕ</t>
  </si>
  <si>
    <t>3449660000</t>
  </si>
  <si>
    <t>ОПОРЫ МЕТАЛЛИЧЕСКИЕ</t>
  </si>
  <si>
    <t>2.1-18-7</t>
  </si>
  <si>
    <t>ТСН-2001.2. База. п.1-18-7 (183001)</t>
  </si>
  <si>
    <t>АВТОМОБИЛИ ГРУЗОВЫЕ БОРТОВЫЕ, ГРУЗОПОДЪЕМНОСТЬ ДО 5 Т</t>
  </si>
  <si>
    <t>4932510000</t>
  </si>
  <si>
    <t>БАКИ РАСШИРИТЕЛЬНЫЕ</t>
  </si>
  <si>
    <t>5711400000</t>
  </si>
  <si>
    <t>ПЕСОК ПРИРОДНЫЙ ДЛЯ СТРОИТЕЛЬНЫХ РАБОТ</t>
  </si>
  <si>
    <t>5745080000</t>
  </si>
  <si>
    <t>СМЕСИ БЕТОННЫЕ , БСГ, ТЯЖЕЛОГО БЕТОНА ДЛЯ ИНЖЕНЕРНЫХ КОММУНИКАЦИЙ И ДОРОГ</t>
  </si>
  <si>
    <t>5718400000</t>
  </si>
  <si>
    <t>СМЕСИ АСФАЛЬТОБЕТОННЫЕ</t>
  </si>
  <si>
    <t>5745010000</t>
  </si>
  <si>
    <t>СМЕСИ БЕТОННЫЕ, БСГ, ТЯЖЕЛОГО БЕТОНА</t>
  </si>
  <si>
    <t>1297020000</t>
  </si>
  <si>
    <t>БОЛТЫ СТРОИТЕЛЬНЫЕ С ГАЙКАМИ И ШАЙБАМИ</t>
  </si>
  <si>
    <t>Форма № 1б</t>
  </si>
  <si>
    <t>базовая    цена</t>
  </si>
  <si>
    <t>текущая   цена</t>
  </si>
  <si>
    <t>Сметная стоимость</t>
  </si>
  <si>
    <t>тыс.руб</t>
  </si>
  <si>
    <t>Средства на оплату труда</t>
  </si>
  <si>
    <t>№№ п/п</t>
  </si>
  <si>
    <t>Шифр расценки и коды ресурсов</t>
  </si>
  <si>
    <t>Наименование работ и затрат</t>
  </si>
  <si>
    <t>Единица измерения</t>
  </si>
  <si>
    <t>Кол-во единиц</t>
  </si>
  <si>
    <t>Цена на ед. изм. руб.</t>
  </si>
  <si>
    <t>Попра-вочные коэфф.</t>
  </si>
  <si>
    <t>Коэфф. зимних удоро-жаний</t>
  </si>
  <si>
    <t>ВСЕГО в базисном уровне цен, руб.</t>
  </si>
  <si>
    <t>Коэфф. пересчета и нормы НР и СП</t>
  </si>
  <si>
    <t>Всего в текущем уровне цен, руб.</t>
  </si>
  <si>
    <t xml:space="preserve">Составлен(а) в уровне текущих (прогнозных) цен март 2012 года </t>
  </si>
  <si>
    <t>ЗП</t>
  </si>
  <si>
    <t>ЭМ</t>
  </si>
  <si>
    <t>в т.ч. ЗПМ</t>
  </si>
  <si>
    <t>НР от ЗП</t>
  </si>
  <si>
    <t>%</t>
  </si>
  <si>
    <t>СП от ЗП</t>
  </si>
  <si>
    <t>НР и СП от ЗПМ</t>
  </si>
  <si>
    <t>ЗТР</t>
  </si>
  <si>
    <t>чел-ч</t>
  </si>
  <si>
    <t>МР</t>
  </si>
  <si>
    <t>Объем: 0,119=0,119*1</t>
  </si>
  <si>
    <t>Объем: 0,16=0,03+0,05+0,03+0,05</t>
  </si>
  <si>
    <t xml:space="preserve">Составил   </t>
  </si>
  <si>
    <t>[должность,подпись(инициалы,фамилия)]</t>
  </si>
  <si>
    <t xml:space="preserve">Проверил   </t>
  </si>
  <si>
    <t>«Создание автоматизированной системы управления дорожным движением Интеллектуальной транспортной системы города Москвы»  в рамках выполнения работ 2-го этапа по созданию ИТС г. Москвы</t>
  </si>
  <si>
    <t>(Наименование стройки)</t>
  </si>
  <si>
    <t xml:space="preserve">ЛОКАЛЬНАЯ СМЕТА №  </t>
  </si>
  <si>
    <t>ЛОКАЛЬНАЯ СМЕТА № 13/55-13</t>
  </si>
  <si>
    <t xml:space="preserve"> на установку периферийного оборудования системы телеобзора на улично-дорожной сети города Москвы по адресу: Шереметьевская ул. д.60,62,29,27к1-Марьиной Рощи 11-й пр-д </t>
  </si>
  <si>
    <t>Основание: 79/12-ИТС.АСУДД-Р.СТ-06.ТО-2.79.ВО</t>
  </si>
  <si>
    <t xml:space="preserve">ТН№24 от 21.08.2013  </t>
  </si>
  <si>
    <t>ТН№61 от 04.10.2013</t>
  </si>
  <si>
    <t>ТН№58 от 21.10.2013</t>
  </si>
  <si>
    <t xml:space="preserve">ТН №408 от 16.10.2013 </t>
  </si>
  <si>
    <t>ТН №13 от 21.10.2013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</si>
</sst>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,##0.00;[Red]\-\ #,##0.00"/>
    <numFmt numFmtId="173" formatCode="mmmm"/>
    <numFmt numFmtId="174" formatCode="#,##0.00####;[Red]\-\ #,##0.00####"/>
  </numFmts>
  <fonts count="5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12"/>
      <name val="Arial"/>
      <family val="0"/>
    </font>
    <font>
      <b/>
      <sz val="10"/>
      <color indexed="16"/>
      <name val="Arial"/>
      <family val="0"/>
    </font>
    <font>
      <b/>
      <sz val="10"/>
      <color indexed="20"/>
      <name val="Arial"/>
      <family val="0"/>
    </font>
    <font>
      <b/>
      <sz val="10"/>
      <color indexed="17"/>
      <name val="Arial"/>
      <family val="0"/>
    </font>
    <font>
      <sz val="10"/>
      <color indexed="12"/>
      <name val="Arial"/>
      <family val="0"/>
    </font>
    <font>
      <sz val="10"/>
      <color indexed="14"/>
      <name val="Arial"/>
      <family val="0"/>
    </font>
    <font>
      <b/>
      <sz val="10"/>
      <color indexed="14"/>
      <name val="Arial"/>
      <family val="0"/>
    </font>
    <font>
      <sz val="11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2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wrapText="1"/>
    </xf>
    <xf numFmtId="172" fontId="11" fillId="0" borderId="0" xfId="0" applyNumberFormat="1" applyFont="1" applyAlignment="1">
      <alignment/>
    </xf>
    <xf numFmtId="173" fontId="11" fillId="0" borderId="0" xfId="0" applyNumberFormat="1" applyFont="1" applyAlignment="1">
      <alignment/>
    </xf>
    <xf numFmtId="1" fontId="11" fillId="0" borderId="0" xfId="0" applyNumberFormat="1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 wrapText="1"/>
    </xf>
    <xf numFmtId="0" fontId="16" fillId="0" borderId="0" xfId="0" applyFont="1" applyAlignment="1">
      <alignment horizontal="right" wrapText="1"/>
    </xf>
    <xf numFmtId="0" fontId="11" fillId="0" borderId="0" xfId="0" applyFont="1" applyAlignment="1">
      <alignment horizontal="right" wrapText="1"/>
    </xf>
    <xf numFmtId="174" fontId="11" fillId="0" borderId="0" xfId="0" applyNumberFormat="1" applyFont="1" applyAlignment="1">
      <alignment horizontal="right"/>
    </xf>
    <xf numFmtId="172" fontId="11" fillId="0" borderId="0" xfId="0" applyNumberFormat="1" applyFont="1" applyAlignment="1">
      <alignment horizontal="right"/>
    </xf>
    <xf numFmtId="172" fontId="16" fillId="0" borderId="0" xfId="0" applyNumberFormat="1" applyFont="1" applyAlignment="1">
      <alignment horizontal="right"/>
    </xf>
    <xf numFmtId="172" fontId="0" fillId="0" borderId="0" xfId="0" applyNumberFormat="1" applyAlignment="1">
      <alignment/>
    </xf>
    <xf numFmtId="0" fontId="11" fillId="0" borderId="12" xfId="0" applyFont="1" applyBorder="1" applyAlignment="1">
      <alignment horizontal="left" vertical="top"/>
    </xf>
    <xf numFmtId="0" fontId="11" fillId="0" borderId="12" xfId="0" applyFont="1" applyBorder="1" applyAlignment="1">
      <alignment horizontal="left" vertical="top" wrapText="1"/>
    </xf>
    <xf numFmtId="0" fontId="16" fillId="0" borderId="12" xfId="0" applyFont="1" applyBorder="1" applyAlignment="1">
      <alignment horizontal="right" wrapText="1"/>
    </xf>
    <xf numFmtId="0" fontId="11" fillId="0" borderId="12" xfId="0" applyFont="1" applyBorder="1" applyAlignment="1">
      <alignment horizontal="right"/>
    </xf>
    <xf numFmtId="174" fontId="11" fillId="0" borderId="12" xfId="0" applyNumberFormat="1" applyFont="1" applyBorder="1" applyAlignment="1">
      <alignment horizontal="right"/>
    </xf>
    <xf numFmtId="0" fontId="11" fillId="0" borderId="12" xfId="0" applyFont="1" applyBorder="1" applyAlignment="1">
      <alignment horizontal="right" wrapText="1"/>
    </xf>
    <xf numFmtId="172" fontId="11" fillId="0" borderId="12" xfId="0" applyNumberFormat="1" applyFont="1" applyBorder="1" applyAlignment="1">
      <alignment horizontal="right"/>
    </xf>
    <xf numFmtId="0" fontId="17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11" fillId="0" borderId="0" xfId="0" applyFont="1" applyAlignment="1" quotePrefix="1">
      <alignment horizontal="right" wrapText="1"/>
    </xf>
    <xf numFmtId="0" fontId="11" fillId="0" borderId="12" xfId="0" applyFont="1" applyBorder="1" applyAlignment="1">
      <alignment/>
    </xf>
    <xf numFmtId="0" fontId="1" fillId="0" borderId="12" xfId="0" applyFont="1" applyBorder="1" applyAlignment="1">
      <alignment horizontal="center" wrapText="1"/>
    </xf>
    <xf numFmtId="0" fontId="17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14" fillId="0" borderId="0" xfId="0" applyFont="1" applyAlignment="1">
      <alignment horizontal="left" wrapText="1"/>
    </xf>
    <xf numFmtId="0" fontId="14" fillId="0" borderId="12" xfId="0" applyFont="1" applyBorder="1" applyAlignment="1">
      <alignment vertical="top" wrapText="1"/>
    </xf>
    <xf numFmtId="0" fontId="14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left" wrapText="1"/>
    </xf>
    <xf numFmtId="0" fontId="18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3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17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14" fillId="0" borderId="0" xfId="0" applyFont="1" applyAlignment="1">
      <alignment horizontal="left" wrapText="1"/>
    </xf>
    <xf numFmtId="172" fontId="17" fillId="0" borderId="0" xfId="0" applyNumberFormat="1" applyFont="1" applyAlignment="1">
      <alignment horizontal="right"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left" wrapText="1"/>
    </xf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 horizontal="center" wrapText="1"/>
    </xf>
    <xf numFmtId="0" fontId="11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77"/>
  <sheetViews>
    <sheetView tabSelected="1" zoomScale="98" zoomScaleNormal="98" zoomScalePageLayoutView="0" workbookViewId="0" topLeftCell="A454">
      <selection activeCell="M464" sqref="M464"/>
    </sheetView>
  </sheetViews>
  <sheetFormatPr defaultColWidth="9.140625" defaultRowHeight="12.75"/>
  <cols>
    <col min="1" max="1" width="5.7109375" style="0" customWidth="1"/>
    <col min="2" max="2" width="11.7109375" style="0" customWidth="1"/>
    <col min="3" max="3" width="40.7109375" style="0" customWidth="1"/>
    <col min="4" max="6" width="11.7109375" style="0" customWidth="1"/>
    <col min="7" max="7" width="12.7109375" style="0" customWidth="1"/>
    <col min="8" max="8" width="10.7109375" style="0" customWidth="1"/>
    <col min="9" max="11" width="12.7109375" style="0" customWidth="1"/>
    <col min="15" max="30" width="0" style="0" hidden="1" customWidth="1"/>
    <col min="31" max="31" width="150.7109375" style="0" hidden="1" customWidth="1"/>
    <col min="32" max="32" width="104.7109375" style="0" hidden="1" customWidth="1"/>
    <col min="33" max="36" width="0" style="0" hidden="1" customWidth="1"/>
  </cols>
  <sheetData>
    <row r="1" spans="1:11" ht="14.25">
      <c r="A1" s="8"/>
      <c r="B1" s="8"/>
      <c r="C1" s="8"/>
      <c r="D1" s="8"/>
      <c r="E1" s="8"/>
      <c r="F1" s="8"/>
      <c r="G1" s="8"/>
      <c r="H1" s="8"/>
      <c r="I1" s="8"/>
      <c r="J1" s="8"/>
      <c r="K1" s="9" t="s">
        <v>517</v>
      </c>
    </row>
    <row r="3" spans="1:27" ht="28.5" customHeight="1">
      <c r="A3" s="42" t="s">
        <v>550</v>
      </c>
      <c r="B3" s="42"/>
      <c r="C3" s="42"/>
      <c r="D3" s="42"/>
      <c r="E3" s="42"/>
      <c r="F3" s="42"/>
      <c r="G3" s="42"/>
      <c r="H3" s="42"/>
      <c r="I3" s="42"/>
      <c r="J3" s="42"/>
      <c r="K3" s="42"/>
      <c r="AA3" s="36" t="e">
        <v>#REF!</v>
      </c>
    </row>
    <row r="4" spans="1:11" ht="12.75">
      <c r="A4" s="43" t="s">
        <v>551</v>
      </c>
      <c r="B4" s="44"/>
      <c r="C4" s="44"/>
      <c r="D4" s="44"/>
      <c r="E4" s="44"/>
      <c r="F4" s="44"/>
      <c r="G4" s="44"/>
      <c r="H4" s="44"/>
      <c r="I4" s="44"/>
      <c r="J4" s="44"/>
      <c r="K4" s="44"/>
    </row>
    <row r="6" ht="1.5" customHeight="1">
      <c r="AA6" s="37" t="s">
        <v>552</v>
      </c>
    </row>
    <row r="7" spans="1:11" ht="15.75">
      <c r="A7" s="45" t="s">
        <v>553</v>
      </c>
      <c r="B7" s="46"/>
      <c r="C7" s="46"/>
      <c r="D7" s="46"/>
      <c r="E7" s="46"/>
      <c r="F7" s="46"/>
      <c r="G7" s="46"/>
      <c r="H7" s="46"/>
      <c r="I7" s="46"/>
      <c r="J7" s="46"/>
      <c r="K7" s="46"/>
    </row>
    <row r="8" spans="1:27" ht="30.75" customHeight="1">
      <c r="A8" s="47" t="s">
        <v>554</v>
      </c>
      <c r="B8" s="48"/>
      <c r="C8" s="48"/>
      <c r="D8" s="48"/>
      <c r="E8" s="48"/>
      <c r="F8" s="48"/>
      <c r="G8" s="48"/>
      <c r="H8" s="48"/>
      <c r="I8" s="48"/>
      <c r="J8" s="48"/>
      <c r="K8" s="48"/>
      <c r="AA8" s="38" t="e">
        <v>#REF!</v>
      </c>
    </row>
    <row r="11" spans="1:27" ht="12.75">
      <c r="A11" s="49" t="s">
        <v>555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AA11" s="39" t="e">
        <v>#REF!</v>
      </c>
    </row>
    <row r="12" spans="1:11" ht="28.5">
      <c r="A12" s="9"/>
      <c r="B12" s="9"/>
      <c r="C12" s="9"/>
      <c r="D12" s="9"/>
      <c r="E12" s="9"/>
      <c r="F12" s="9"/>
      <c r="G12" s="9"/>
      <c r="H12" s="9"/>
      <c r="I12" s="10" t="s">
        <v>518</v>
      </c>
      <c r="J12" s="10" t="s">
        <v>519</v>
      </c>
      <c r="K12" s="9"/>
    </row>
    <row r="13" spans="1:11" ht="14.25">
      <c r="A13" s="9"/>
      <c r="B13" s="9"/>
      <c r="C13" s="9"/>
      <c r="D13" s="9"/>
      <c r="E13" s="9"/>
      <c r="F13" s="55" t="s">
        <v>520</v>
      </c>
      <c r="G13" s="55"/>
      <c r="H13" s="55"/>
      <c r="I13" s="11">
        <f>SUM(O22:O468)/1000</f>
        <v>159.19898</v>
      </c>
      <c r="J13" s="11"/>
      <c r="K13" s="9" t="s">
        <v>521</v>
      </c>
    </row>
    <row r="14" spans="1:11" ht="14.25">
      <c r="A14" s="9"/>
      <c r="B14" s="9"/>
      <c r="C14" s="9"/>
      <c r="D14" s="9"/>
      <c r="E14" s="9"/>
      <c r="F14" s="55" t="s">
        <v>34</v>
      </c>
      <c r="G14" s="55"/>
      <c r="H14" s="55"/>
      <c r="I14" s="11">
        <f>SUM(X22:X468)/1000</f>
        <v>2.58003</v>
      </c>
      <c r="J14" s="11"/>
      <c r="K14" s="9" t="s">
        <v>521</v>
      </c>
    </row>
    <row r="15" spans="1:11" ht="14.25">
      <c r="A15" s="9"/>
      <c r="B15" s="9"/>
      <c r="C15" s="9"/>
      <c r="D15" s="9"/>
      <c r="E15" s="9"/>
      <c r="F15" s="55" t="s">
        <v>73</v>
      </c>
      <c r="G15" s="55"/>
      <c r="H15" s="55"/>
      <c r="I15" s="11">
        <f>SUM(Y22:Y468)/1000</f>
        <v>28.10614</v>
      </c>
      <c r="J15" s="11"/>
      <c r="K15" s="9" t="s">
        <v>521</v>
      </c>
    </row>
    <row r="16" spans="1:11" ht="14.25">
      <c r="A16" s="9"/>
      <c r="B16" s="9"/>
      <c r="C16" s="9"/>
      <c r="D16" s="9"/>
      <c r="E16" s="9"/>
      <c r="F16" s="55" t="s">
        <v>249</v>
      </c>
      <c r="G16" s="55"/>
      <c r="H16" s="55"/>
      <c r="I16" s="11">
        <f>SUM(Z22:Z468)/1000</f>
        <v>128.26377</v>
      </c>
      <c r="J16" s="11"/>
      <c r="K16" s="9" t="s">
        <v>521</v>
      </c>
    </row>
    <row r="17" spans="1:11" ht="14.25">
      <c r="A17" s="9"/>
      <c r="B17" s="9"/>
      <c r="C17" s="9"/>
      <c r="D17" s="9"/>
      <c r="E17" s="9"/>
      <c r="F17" s="55" t="s">
        <v>191</v>
      </c>
      <c r="G17" s="55"/>
      <c r="H17" s="55"/>
      <c r="I17" s="11">
        <f>SUM(AA22:AA468)/1000</f>
        <v>0.24904</v>
      </c>
      <c r="J17" s="11"/>
      <c r="K17" s="9" t="s">
        <v>521</v>
      </c>
    </row>
    <row r="18" spans="1:11" ht="14.25">
      <c r="A18" s="9"/>
      <c r="B18" s="9"/>
      <c r="C18" s="9"/>
      <c r="D18" s="9"/>
      <c r="E18" s="9"/>
      <c r="F18" s="55" t="s">
        <v>522</v>
      </c>
      <c r="G18" s="55"/>
      <c r="H18" s="55"/>
      <c r="I18" s="11">
        <f>SUM(W22:W468)/1000</f>
        <v>2.5026100000000002</v>
      </c>
      <c r="J18" s="11"/>
      <c r="K18" s="9" t="s">
        <v>521</v>
      </c>
    </row>
    <row r="19" spans="1:11" ht="14.25">
      <c r="A19" s="9" t="s">
        <v>534</v>
      </c>
      <c r="B19" s="9"/>
      <c r="C19" s="9"/>
      <c r="D19" s="12"/>
      <c r="E19" s="13"/>
      <c r="F19" s="9"/>
      <c r="G19" s="9"/>
      <c r="H19" s="9"/>
      <c r="I19" s="9"/>
      <c r="J19" s="9"/>
      <c r="K19" s="9"/>
    </row>
    <row r="20" spans="1:11" ht="57">
      <c r="A20" s="14" t="s">
        <v>523</v>
      </c>
      <c r="B20" s="14" t="s">
        <v>524</v>
      </c>
      <c r="C20" s="14" t="s">
        <v>525</v>
      </c>
      <c r="D20" s="14" t="s">
        <v>526</v>
      </c>
      <c r="E20" s="14" t="s">
        <v>527</v>
      </c>
      <c r="F20" s="14" t="s">
        <v>528</v>
      </c>
      <c r="G20" s="15" t="s">
        <v>529</v>
      </c>
      <c r="H20" s="15" t="s">
        <v>530</v>
      </c>
      <c r="I20" s="14" t="s">
        <v>531</v>
      </c>
      <c r="J20" s="14" t="s">
        <v>532</v>
      </c>
      <c r="K20" s="14" t="s">
        <v>533</v>
      </c>
    </row>
    <row r="21" spans="1:11" ht="14.25">
      <c r="A21" s="14">
        <v>1</v>
      </c>
      <c r="B21" s="14">
        <v>2</v>
      </c>
      <c r="C21" s="14">
        <v>3</v>
      </c>
      <c r="D21" s="14">
        <v>4</v>
      </c>
      <c r="E21" s="14">
        <v>5</v>
      </c>
      <c r="F21" s="14">
        <v>6</v>
      </c>
      <c r="G21" s="14">
        <v>7</v>
      </c>
      <c r="H21" s="14">
        <v>8</v>
      </c>
      <c r="I21" s="14">
        <v>9</v>
      </c>
      <c r="J21" s="14">
        <v>10</v>
      </c>
      <c r="K21" s="14">
        <v>11</v>
      </c>
    </row>
    <row r="23" spans="1:31" ht="16.5">
      <c r="A23" s="54" t="str">
        <f>CONCATENATE("Раздел: ",IF(Source!G24&lt;&gt;"Новый раздел",Source!G24,""))</f>
        <v>Раздел: Демонтажные работы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AE23" s="16" t="str">
        <f>CONCATENATE("Раздел: ",IF(Source!G24&lt;&gt;"Новый раздел",Source!G24,""))</f>
        <v>Раздел: Демонтажные работы</v>
      </c>
    </row>
    <row r="24" spans="1:22" ht="85.5">
      <c r="A24" s="17" t="str">
        <f>Source!E28</f>
        <v>1</v>
      </c>
      <c r="B24" s="18" t="str">
        <f>Source!F28</f>
        <v>4.8-235-2</v>
      </c>
      <c r="C24" s="18" t="str">
        <f>Source!G28</f>
        <v>ДЕМОНТАЖ СВЕТОВЫХ СИГНАЛЬНЫХ ПРИБОРОВ, СВЕТОФОР С КОЛИЧЕСТВОМ ЛАМП ДО 3, УСТАНАВЛИВАЕМЫЙ НА КОНСТРУКЦИИ НА СТЕНЕ, КОЛОННЕ ИЛИ БАЛКЕ</v>
      </c>
      <c r="D24" s="19" t="str">
        <f>Source!H28</f>
        <v>шт.</v>
      </c>
      <c r="E24" s="8">
        <f>Source!I28</f>
        <v>2</v>
      </c>
      <c r="F24" s="21"/>
      <c r="G24" s="20"/>
      <c r="H24" s="8"/>
      <c r="I24" s="22"/>
      <c r="J24" s="8"/>
      <c r="K24" s="22"/>
      <c r="Q24">
        <f>ROUND((Source!DN28/100)*ROUND(Source!CT28*Source!I28/IF(Source!BA28&lt;&gt;0,Source!BA28,1),2),2)</f>
        <v>24.06</v>
      </c>
      <c r="R24">
        <f>Source!X28</f>
        <v>269.98</v>
      </c>
      <c r="S24">
        <f>ROUND((Source!DO28/100)*ROUND(Source!CT28*Source!I28/IF(Source!BA28&lt;&gt;0,Source!BA28,1),2),2)</f>
        <v>15.04</v>
      </c>
      <c r="T24">
        <f>Source!Y28</f>
        <v>118.12</v>
      </c>
      <c r="U24">
        <f>ROUND((175/100)*ROUND(Source!CS28*Source!I28/IF(Source!BS28&lt;&gt;0,Source!BS28,1),2),2)</f>
        <v>1.52</v>
      </c>
      <c r="V24">
        <f>ROUND((167/100)*ROUND(Source!CS28*Source!I28,2),2)</f>
        <v>19.04</v>
      </c>
    </row>
    <row r="25" spans="1:23" ht="14.25">
      <c r="A25" s="17"/>
      <c r="B25" s="18"/>
      <c r="C25" s="18" t="s">
        <v>535</v>
      </c>
      <c r="D25" s="19"/>
      <c r="E25" s="8"/>
      <c r="F25" s="21">
        <f>Source!AO28</f>
        <v>25.65</v>
      </c>
      <c r="G25" s="20" t="str">
        <f>Source!DG28</f>
        <v>)*0,4</v>
      </c>
      <c r="H25" s="8">
        <f>Source!AV28</f>
        <v>1.047</v>
      </c>
      <c r="I25" s="22">
        <f>ROUND(Source!CT28*Source!I28/IF(Source!BA28&lt;&gt;0,Source!BA28,1),2)</f>
        <v>21.48</v>
      </c>
      <c r="J25" s="8">
        <f>IF(Source!BA28&lt;&gt;0,Source!BA28,1)</f>
        <v>13.09</v>
      </c>
      <c r="K25" s="22"/>
      <c r="W25">
        <f>ROUND(Source!CT28*Source!I28/IF(Source!BA28&lt;&gt;0,Source!BA28,1),2)</f>
        <v>21.48</v>
      </c>
    </row>
    <row r="26" spans="1:11" ht="14.25">
      <c r="A26" s="17"/>
      <c r="B26" s="18"/>
      <c r="C26" s="18" t="s">
        <v>536</v>
      </c>
      <c r="D26" s="19"/>
      <c r="E26" s="8"/>
      <c r="F26" s="21">
        <f>Source!AM28</f>
        <v>15.96</v>
      </c>
      <c r="G26" s="20" t="str">
        <f>Source!DE28</f>
        <v>)*0,4</v>
      </c>
      <c r="H26" s="8">
        <f>Source!AV28</f>
        <v>1.047</v>
      </c>
      <c r="I26" s="22">
        <f>ROUND(Source!CR28*Source!I28/IF(Source!BB28&lt;&gt;0,Source!BB28,1),2)</f>
        <v>13.37</v>
      </c>
      <c r="J26" s="8">
        <f>IF(Source!BB28&lt;&gt;0,Source!BB28,1)</f>
        <v>5.18</v>
      </c>
      <c r="K26" s="22"/>
    </row>
    <row r="27" spans="1:23" ht="14.25">
      <c r="A27" s="17"/>
      <c r="B27" s="18"/>
      <c r="C27" s="18" t="s">
        <v>537</v>
      </c>
      <c r="D27" s="19"/>
      <c r="E27" s="8"/>
      <c r="F27" s="21">
        <f>Source!AN28</f>
        <v>1.04</v>
      </c>
      <c r="G27" s="20" t="str">
        <f>Source!DF28</f>
        <v>)*0,4</v>
      </c>
      <c r="H27" s="8">
        <f>Source!AV28</f>
        <v>1.047</v>
      </c>
      <c r="I27" s="23">
        <f>ROUND(Source!CS28*Source!I28/IF(Source!BS28&lt;&gt;0,Source!BS28,1),2)</f>
        <v>0.87</v>
      </c>
      <c r="J27" s="8">
        <f>IF(Source!BS28&lt;&gt;0,Source!BS28,1)</f>
        <v>13.09</v>
      </c>
      <c r="K27" s="23"/>
      <c r="W27">
        <f>ROUND(Source!CS28*Source!I28/IF(Source!BS28&lt;&gt;0,Source!BS28,1),2)</f>
        <v>0.87</v>
      </c>
    </row>
    <row r="28" spans="1:11" ht="14.25">
      <c r="A28" s="17"/>
      <c r="B28" s="18"/>
      <c r="C28" s="18" t="s">
        <v>538</v>
      </c>
      <c r="D28" s="19" t="s">
        <v>539</v>
      </c>
      <c r="E28" s="8">
        <f>Source!DN28</f>
        <v>112</v>
      </c>
      <c r="F28" s="21"/>
      <c r="G28" s="20"/>
      <c r="H28" s="8"/>
      <c r="I28" s="22">
        <f>SUM(Q24:Q27)</f>
        <v>24.06</v>
      </c>
      <c r="J28" s="8">
        <f>Source!BZ28</f>
        <v>96</v>
      </c>
      <c r="K28" s="22"/>
    </row>
    <row r="29" spans="1:11" ht="14.25">
      <c r="A29" s="17"/>
      <c r="B29" s="18"/>
      <c r="C29" s="18" t="s">
        <v>540</v>
      </c>
      <c r="D29" s="19" t="s">
        <v>539</v>
      </c>
      <c r="E29" s="8">
        <f>Source!DO28</f>
        <v>70</v>
      </c>
      <c r="F29" s="21"/>
      <c r="G29" s="20"/>
      <c r="H29" s="8"/>
      <c r="I29" s="22">
        <f>SUM(S24:S28)</f>
        <v>15.04</v>
      </c>
      <c r="J29" s="8">
        <f>Source!CA28</f>
        <v>42</v>
      </c>
      <c r="K29" s="22"/>
    </row>
    <row r="30" spans="1:11" ht="14.25">
      <c r="A30" s="17"/>
      <c r="B30" s="18"/>
      <c r="C30" s="18" t="s">
        <v>541</v>
      </c>
      <c r="D30" s="19" t="s">
        <v>539</v>
      </c>
      <c r="E30" s="8">
        <f>175</f>
        <v>175</v>
      </c>
      <c r="F30" s="21"/>
      <c r="G30" s="20"/>
      <c r="H30" s="8"/>
      <c r="I30" s="22">
        <f>SUM(U24:U29)</f>
        <v>1.52</v>
      </c>
      <c r="J30" s="8">
        <f>167</f>
        <v>167</v>
      </c>
      <c r="K30" s="22"/>
    </row>
    <row r="31" spans="1:11" ht="14.25">
      <c r="A31" s="25"/>
      <c r="B31" s="26"/>
      <c r="C31" s="26" t="s">
        <v>542</v>
      </c>
      <c r="D31" s="27" t="s">
        <v>543</v>
      </c>
      <c r="E31" s="28">
        <f>Source!AQ28</f>
        <v>2.08</v>
      </c>
      <c r="F31" s="29"/>
      <c r="G31" s="30" t="str">
        <f>Source!DI28</f>
        <v>)*0,4</v>
      </c>
      <c r="H31" s="28">
        <f>Source!AV28</f>
        <v>1.047</v>
      </c>
      <c r="I31" s="31">
        <f>Source!U28</f>
        <v>1.742208</v>
      </c>
      <c r="J31" s="28"/>
      <c r="K31" s="31"/>
    </row>
    <row r="32" spans="8:27" ht="15">
      <c r="H32" s="50">
        <f>ROUND(Source!CQ28*Source!I28/IF(Source!BC28&lt;&gt;0,Source!BC28,1),2)+ROUND(Source!CT28*Source!I28/IF(Source!BA28&lt;&gt;0,Source!BA28,1),2)+ROUND(Source!CR28*Source!I28/IF(Source!BB28&lt;&gt;0,Source!BB28,1),2)+SUM(I28:I30)</f>
        <v>75.47</v>
      </c>
      <c r="I32" s="50"/>
      <c r="J32" s="50"/>
      <c r="K32" s="50"/>
      <c r="O32" s="24">
        <f>H32</f>
        <v>75.47</v>
      </c>
      <c r="P32" s="24">
        <f>J32</f>
        <v>0</v>
      </c>
      <c r="X32">
        <f>IF(Source!BI28&lt;=1,H32,0)</f>
        <v>0</v>
      </c>
      <c r="Y32">
        <f>IF(Source!BI28=2,H32,0)</f>
        <v>75.47</v>
      </c>
      <c r="Z32">
        <f>IF(Source!BI28=3,H32,0)</f>
        <v>0</v>
      </c>
      <c r="AA32">
        <f>IF(Source!BI28=4,H32,0)</f>
        <v>0</v>
      </c>
    </row>
    <row r="33" spans="1:22" ht="14.25">
      <c r="A33" s="17" t="str">
        <f>Source!E29</f>
        <v>2</v>
      </c>
      <c r="B33" s="18" t="str">
        <f>Source!F29</f>
        <v>3.33-31-3</v>
      </c>
      <c r="C33" s="18" t="str">
        <f>Source!G29</f>
        <v>ДЕМОНТАЖ КОЛОНОК</v>
      </c>
      <c r="D33" s="19" t="str">
        <f>Source!H29</f>
        <v>опора</v>
      </c>
      <c r="E33" s="8">
        <f>Source!I29</f>
        <v>1</v>
      </c>
      <c r="F33" s="21"/>
      <c r="G33" s="20"/>
      <c r="H33" s="8"/>
      <c r="I33" s="22"/>
      <c r="J33" s="8"/>
      <c r="K33" s="22"/>
      <c r="Q33">
        <f>ROUND((Source!DN29/100)*ROUND(Source!CT29*Source!I29/IF(Source!BA29&lt;&gt;0,Source!BA29,1),2),2)</f>
        <v>15.2</v>
      </c>
      <c r="R33">
        <f>Source!X29</f>
        <v>170.96</v>
      </c>
      <c r="S33">
        <f>ROUND((Source!DO29/100)*ROUND(Source!CT29*Source!I29/IF(Source!BA29&lt;&gt;0,Source!BA29,1),2),2)</f>
        <v>10.66</v>
      </c>
      <c r="T33">
        <f>Source!Y29</f>
        <v>73.27</v>
      </c>
      <c r="U33">
        <f>ROUND((175/100)*ROUND(Source!CS29*Source!I29/IF(Source!BS29&lt;&gt;0,Source!BS29,1),2),2)</f>
        <v>28.58</v>
      </c>
      <c r="V33">
        <f>ROUND((167/100)*ROUND(Source!CS29*Source!I29,2),2)</f>
        <v>356.91</v>
      </c>
    </row>
    <row r="34" spans="1:23" ht="14.25">
      <c r="A34" s="17"/>
      <c r="B34" s="18"/>
      <c r="C34" s="18" t="s">
        <v>535</v>
      </c>
      <c r="D34" s="19"/>
      <c r="E34" s="8"/>
      <c r="F34" s="21">
        <f>Source!AO29</f>
        <v>12.26</v>
      </c>
      <c r="G34" s="20">
        <f>Source!DG29</f>
      </c>
      <c r="H34" s="8">
        <f>Source!AV29</f>
        <v>1.087</v>
      </c>
      <c r="I34" s="22">
        <f>ROUND(Source!CT29*Source!I29/IF(Source!BA29&lt;&gt;0,Source!BA29,1),2)</f>
        <v>13.33</v>
      </c>
      <c r="J34" s="8">
        <f>IF(Source!BA29&lt;&gt;0,Source!BA29,1)</f>
        <v>13.09</v>
      </c>
      <c r="K34" s="22"/>
      <c r="W34">
        <f>ROUND(Source!CT29*Source!I29/IF(Source!BA29&lt;&gt;0,Source!BA29,1),2)</f>
        <v>13.33</v>
      </c>
    </row>
    <row r="35" spans="1:11" ht="14.25">
      <c r="A35" s="17"/>
      <c r="B35" s="18"/>
      <c r="C35" s="18" t="s">
        <v>536</v>
      </c>
      <c r="D35" s="19"/>
      <c r="E35" s="8"/>
      <c r="F35" s="21">
        <f>Source!AM29</f>
        <v>51.05</v>
      </c>
      <c r="G35" s="20">
        <f>Source!DE29</f>
      </c>
      <c r="H35" s="8">
        <f>Source!AV29</f>
        <v>1.087</v>
      </c>
      <c r="I35" s="22">
        <f>ROUND(Source!CR29*Source!I29/IF(Source!BB29&lt;&gt;0,Source!BB29,1),2)</f>
        <v>55.49</v>
      </c>
      <c r="J35" s="8">
        <f>IF(Source!BB29&lt;&gt;0,Source!BB29,1)</f>
        <v>6.31</v>
      </c>
      <c r="K35" s="22"/>
    </row>
    <row r="36" spans="1:23" ht="14.25">
      <c r="A36" s="17"/>
      <c r="B36" s="18"/>
      <c r="C36" s="18" t="s">
        <v>537</v>
      </c>
      <c r="D36" s="19"/>
      <c r="E36" s="8"/>
      <c r="F36" s="21">
        <f>Source!AN29</f>
        <v>15.02</v>
      </c>
      <c r="G36" s="20">
        <f>Source!DF29</f>
      </c>
      <c r="H36" s="8">
        <f>Source!AV29</f>
        <v>1.087</v>
      </c>
      <c r="I36" s="23">
        <f>ROUND(Source!CS29*Source!I29/IF(Source!BS29&lt;&gt;0,Source!BS29,1),2)</f>
        <v>16.33</v>
      </c>
      <c r="J36" s="8">
        <f>IF(Source!BS29&lt;&gt;0,Source!BS29,1)</f>
        <v>13.09</v>
      </c>
      <c r="K36" s="23"/>
      <c r="W36">
        <f>ROUND(Source!CS29*Source!I29/IF(Source!BS29&lt;&gt;0,Source!BS29,1),2)</f>
        <v>16.33</v>
      </c>
    </row>
    <row r="37" spans="1:11" ht="14.25">
      <c r="A37" s="17"/>
      <c r="B37" s="18"/>
      <c r="C37" s="18" t="s">
        <v>538</v>
      </c>
      <c r="D37" s="19" t="s">
        <v>539</v>
      </c>
      <c r="E37" s="8">
        <f>Source!DN29</f>
        <v>114</v>
      </c>
      <c r="F37" s="21"/>
      <c r="G37" s="20"/>
      <c r="H37" s="8"/>
      <c r="I37" s="22">
        <f>SUM(Q33:Q36)</f>
        <v>15.2</v>
      </c>
      <c r="J37" s="8">
        <f>Source!BZ29</f>
        <v>98</v>
      </c>
      <c r="K37" s="22"/>
    </row>
    <row r="38" spans="1:11" ht="14.25">
      <c r="A38" s="17"/>
      <c r="B38" s="18"/>
      <c r="C38" s="18" t="s">
        <v>540</v>
      </c>
      <c r="D38" s="19" t="s">
        <v>539</v>
      </c>
      <c r="E38" s="8">
        <f>Source!DO29</f>
        <v>80</v>
      </c>
      <c r="F38" s="21"/>
      <c r="G38" s="20"/>
      <c r="H38" s="8"/>
      <c r="I38" s="22">
        <f>SUM(S33:S37)</f>
        <v>10.66</v>
      </c>
      <c r="J38" s="8">
        <f>Source!CA29</f>
        <v>42</v>
      </c>
      <c r="K38" s="22"/>
    </row>
    <row r="39" spans="1:11" ht="14.25">
      <c r="A39" s="17"/>
      <c r="B39" s="18"/>
      <c r="C39" s="18" t="s">
        <v>541</v>
      </c>
      <c r="D39" s="19" t="s">
        <v>539</v>
      </c>
      <c r="E39" s="8">
        <f>175</f>
        <v>175</v>
      </c>
      <c r="F39" s="21"/>
      <c r="G39" s="20"/>
      <c r="H39" s="8"/>
      <c r="I39" s="22">
        <f>SUM(U33:U38)</f>
        <v>28.58</v>
      </c>
      <c r="J39" s="8">
        <f>167</f>
        <v>167</v>
      </c>
      <c r="K39" s="22"/>
    </row>
    <row r="40" spans="1:11" ht="14.25">
      <c r="A40" s="25"/>
      <c r="B40" s="26"/>
      <c r="C40" s="26" t="s">
        <v>542</v>
      </c>
      <c r="D40" s="27" t="s">
        <v>543</v>
      </c>
      <c r="E40" s="28">
        <f>Source!AQ29</f>
        <v>1.03</v>
      </c>
      <c r="F40" s="29"/>
      <c r="G40" s="30">
        <f>Source!DI29</f>
      </c>
      <c r="H40" s="28">
        <f>Source!AV29</f>
        <v>1.087</v>
      </c>
      <c r="I40" s="31">
        <f>Source!U29</f>
        <v>1.11961</v>
      </c>
      <c r="J40" s="28"/>
      <c r="K40" s="31"/>
    </row>
    <row r="41" spans="8:27" ht="15">
      <c r="H41" s="50">
        <f>ROUND(Source!CQ29*Source!I29/IF(Source!BC29&lt;&gt;0,Source!BC29,1),2)+ROUND(Source!CT29*Source!I29/IF(Source!BA29&lt;&gt;0,Source!BA29,1),2)+ROUND(Source!CR29*Source!I29/IF(Source!BB29&lt;&gt;0,Source!BB29,1),2)+SUM(I37:I39)</f>
        <v>123.26</v>
      </c>
      <c r="I41" s="50"/>
      <c r="J41" s="50"/>
      <c r="K41" s="50"/>
      <c r="O41" s="24">
        <f>H41</f>
        <v>123.26</v>
      </c>
      <c r="P41" s="24">
        <f>J41</f>
        <v>0</v>
      </c>
      <c r="X41">
        <f>IF(Source!BI29&lt;=1,H41,0)</f>
        <v>123.26</v>
      </c>
      <c r="Y41">
        <f>IF(Source!BI29=2,H41,0)</f>
        <v>0</v>
      </c>
      <c r="Z41">
        <f>IF(Source!BI29=3,H41,0)</f>
        <v>0</v>
      </c>
      <c r="AA41">
        <f>IF(Source!BI29=4,H41,0)</f>
        <v>0</v>
      </c>
    </row>
    <row r="43" spans="1:32" ht="15">
      <c r="A43" s="52" t="str">
        <f>CONCATENATE("Итого по разделу: ",IF(Source!G31&lt;&gt;"Новый раздел",Source!G31,""))</f>
        <v>Итого по разделу: Демонтажные работы</v>
      </c>
      <c r="B43" s="52"/>
      <c r="C43" s="52"/>
      <c r="D43" s="52"/>
      <c r="E43" s="52"/>
      <c r="F43" s="52"/>
      <c r="G43" s="52"/>
      <c r="H43" s="50">
        <f>SUM(O23:O42)</f>
        <v>198.73000000000002</v>
      </c>
      <c r="I43" s="51"/>
      <c r="J43" s="50">
        <f>SUM(P23:P42)</f>
        <v>0</v>
      </c>
      <c r="K43" s="51"/>
      <c r="AF43" s="32" t="str">
        <f>CONCATENATE("Итого по разделу: ",IF(Source!G31&lt;&gt;"Новый раздел",Source!G31,""))</f>
        <v>Итого по разделу: Демонтажные работы</v>
      </c>
    </row>
    <row r="46" spans="1:31" ht="16.5">
      <c r="A46" s="54" t="str">
        <f>CONCATENATE("Раздел: ",IF(Source!G52&lt;&gt;"Новый раздел",Source!G52,""))</f>
        <v>Раздел: Монтажные работы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AE46" s="16" t="str">
        <f>CONCATENATE("Раздел: ",IF(Source!G52&lt;&gt;"Новый раздел",Source!G52,""))</f>
        <v>Раздел: Монтажные работы</v>
      </c>
    </row>
    <row r="47" spans="1:22" ht="85.5">
      <c r="A47" s="17" t="str">
        <f>Source!E56</f>
        <v>3</v>
      </c>
      <c r="B47" s="18" t="str">
        <f>Source!F56</f>
        <v>4.8-235-2</v>
      </c>
      <c r="C47" s="18" t="str">
        <f>Source!G56</f>
        <v>СВЕТОВЫЕ СИГНАЛЬНЫЕ ПРИБОРЫ, СВЕТОФОР С КОЛИЧЕСТВОМ ЛАМП ДО 3, УСТАНАВЛИВАЕМЫЙ НА КОНСТРУКЦИИ НА СТЕНЕ, КОЛОННЕ ИЛИ БАЛКЕ</v>
      </c>
      <c r="D47" s="19" t="str">
        <f>Source!H56</f>
        <v>шт.</v>
      </c>
      <c r="E47" s="8">
        <f>Source!I56</f>
        <v>2</v>
      </c>
      <c r="F47" s="21"/>
      <c r="G47" s="20"/>
      <c r="H47" s="8"/>
      <c r="I47" s="22"/>
      <c r="J47" s="8"/>
      <c r="K47" s="22"/>
      <c r="Q47">
        <f>ROUND((Source!DN56/100)*ROUND(Source!CT56*Source!I56/IF(Source!BA56&lt;&gt;0,Source!BA56,1),2),2)</f>
        <v>60.16</v>
      </c>
      <c r="R47">
        <f>Source!X56</f>
        <v>674.96</v>
      </c>
      <c r="S47">
        <f>ROUND((Source!DO56/100)*ROUND(Source!CT56*Source!I56/IF(Source!BA56&lt;&gt;0,Source!BA56,1),2),2)</f>
        <v>37.6</v>
      </c>
      <c r="T47">
        <f>Source!Y56</f>
        <v>295.29</v>
      </c>
      <c r="U47">
        <f>ROUND((175/100)*ROUND(Source!CS56*Source!I56/IF(Source!BS56&lt;&gt;0,Source!BS56,1),2),2)</f>
        <v>3.82</v>
      </c>
      <c r="V47">
        <f>ROUND((167/100)*ROUND(Source!CS56*Source!I56,2),2)</f>
        <v>47.61</v>
      </c>
    </row>
    <row r="48" spans="1:23" ht="14.25">
      <c r="A48" s="17"/>
      <c r="B48" s="18"/>
      <c r="C48" s="18" t="s">
        <v>535</v>
      </c>
      <c r="D48" s="19"/>
      <c r="E48" s="8"/>
      <c r="F48" s="21">
        <f>Source!AO56</f>
        <v>25.65</v>
      </c>
      <c r="G48" s="20">
        <f>Source!DG56</f>
      </c>
      <c r="H48" s="8">
        <f>Source!AV56</f>
        <v>1.047</v>
      </c>
      <c r="I48" s="22">
        <f>ROUND(Source!CT56*Source!I56/IF(Source!BA56&lt;&gt;0,Source!BA56,1),2)</f>
        <v>53.71</v>
      </c>
      <c r="J48" s="8">
        <f>IF(Source!BA56&lt;&gt;0,Source!BA56,1)</f>
        <v>13.09</v>
      </c>
      <c r="K48" s="22"/>
      <c r="W48">
        <f>ROUND(Source!CT56*Source!I56/IF(Source!BA56&lt;&gt;0,Source!BA56,1),2)</f>
        <v>53.71</v>
      </c>
    </row>
    <row r="49" spans="1:11" ht="14.25">
      <c r="A49" s="17"/>
      <c r="B49" s="18"/>
      <c r="C49" s="18" t="s">
        <v>536</v>
      </c>
      <c r="D49" s="19"/>
      <c r="E49" s="8"/>
      <c r="F49" s="21">
        <f>Source!AM56</f>
        <v>15.96</v>
      </c>
      <c r="G49" s="20">
        <f>Source!DE56</f>
      </c>
      <c r="H49" s="8">
        <f>Source!AV56</f>
        <v>1.047</v>
      </c>
      <c r="I49" s="22">
        <f>ROUND(Source!CR56*Source!I56/IF(Source!BB56&lt;&gt;0,Source!BB56,1),2)</f>
        <v>33.42</v>
      </c>
      <c r="J49" s="8">
        <f>IF(Source!BB56&lt;&gt;0,Source!BB56,1)</f>
        <v>5.18</v>
      </c>
      <c r="K49" s="22"/>
    </row>
    <row r="50" spans="1:23" ht="14.25">
      <c r="A50" s="17"/>
      <c r="B50" s="18"/>
      <c r="C50" s="18" t="s">
        <v>537</v>
      </c>
      <c r="D50" s="19"/>
      <c r="E50" s="8"/>
      <c r="F50" s="21">
        <f>Source!AN56</f>
        <v>1.04</v>
      </c>
      <c r="G50" s="20">
        <f>Source!DF56</f>
      </c>
      <c r="H50" s="8">
        <f>Source!AV56</f>
        <v>1.047</v>
      </c>
      <c r="I50" s="23">
        <f>ROUND(Source!CS56*Source!I56/IF(Source!BS56&lt;&gt;0,Source!BS56,1),2)</f>
        <v>2.18</v>
      </c>
      <c r="J50" s="8">
        <f>IF(Source!BS56&lt;&gt;0,Source!BS56,1)</f>
        <v>13.09</v>
      </c>
      <c r="K50" s="23"/>
      <c r="W50">
        <f>ROUND(Source!CS56*Source!I56/IF(Source!BS56&lt;&gt;0,Source!BS56,1),2)</f>
        <v>2.18</v>
      </c>
    </row>
    <row r="51" spans="1:11" ht="14.25">
      <c r="A51" s="17"/>
      <c r="B51" s="18"/>
      <c r="C51" s="18" t="s">
        <v>544</v>
      </c>
      <c r="D51" s="19"/>
      <c r="E51" s="8"/>
      <c r="F51" s="21">
        <f>Source!AL56</f>
        <v>17.29</v>
      </c>
      <c r="G51" s="20">
        <f>Source!DD56</f>
      </c>
      <c r="H51" s="8">
        <f>Source!AW56</f>
        <v>1</v>
      </c>
      <c r="I51" s="22">
        <f>ROUND(Source!CQ56*Source!I56/IF(Source!BC56&lt;&gt;0,Source!BC56,1),2)</f>
        <v>34.58</v>
      </c>
      <c r="J51" s="8">
        <f>IF(Source!BC56&lt;&gt;0,Source!BC56,1)</f>
        <v>4.56</v>
      </c>
      <c r="K51" s="22"/>
    </row>
    <row r="52" spans="1:11" ht="14.25">
      <c r="A52" s="17"/>
      <c r="B52" s="18"/>
      <c r="C52" s="18" t="s">
        <v>538</v>
      </c>
      <c r="D52" s="19" t="s">
        <v>539</v>
      </c>
      <c r="E52" s="8">
        <f>Source!DN56</f>
        <v>112</v>
      </c>
      <c r="F52" s="21"/>
      <c r="G52" s="20"/>
      <c r="H52" s="8"/>
      <c r="I52" s="22">
        <f>SUM(Q47:Q51)</f>
        <v>60.16</v>
      </c>
      <c r="J52" s="8">
        <f>Source!BZ56</f>
        <v>96</v>
      </c>
      <c r="K52" s="22"/>
    </row>
    <row r="53" spans="1:11" ht="14.25">
      <c r="A53" s="17"/>
      <c r="B53" s="18"/>
      <c r="C53" s="18" t="s">
        <v>540</v>
      </c>
      <c r="D53" s="19" t="s">
        <v>539</v>
      </c>
      <c r="E53" s="8">
        <f>Source!DO56</f>
        <v>70</v>
      </c>
      <c r="F53" s="21"/>
      <c r="G53" s="20"/>
      <c r="H53" s="8"/>
      <c r="I53" s="22">
        <f>SUM(S47:S52)</f>
        <v>37.6</v>
      </c>
      <c r="J53" s="8">
        <f>Source!CA56</f>
        <v>42</v>
      </c>
      <c r="K53" s="22"/>
    </row>
    <row r="54" spans="1:11" ht="14.25">
      <c r="A54" s="17"/>
      <c r="B54" s="18"/>
      <c r="C54" s="18" t="s">
        <v>541</v>
      </c>
      <c r="D54" s="19" t="s">
        <v>539</v>
      </c>
      <c r="E54" s="8">
        <f>175</f>
        <v>175</v>
      </c>
      <c r="F54" s="21"/>
      <c r="G54" s="20"/>
      <c r="H54" s="8"/>
      <c r="I54" s="22">
        <f>SUM(U47:U53)</f>
        <v>3.82</v>
      </c>
      <c r="J54" s="8">
        <f>167</f>
        <v>167</v>
      </c>
      <c r="K54" s="22"/>
    </row>
    <row r="55" spans="1:11" ht="14.25">
      <c r="A55" s="25"/>
      <c r="B55" s="26"/>
      <c r="C55" s="26" t="s">
        <v>542</v>
      </c>
      <c r="D55" s="27" t="s">
        <v>543</v>
      </c>
      <c r="E55" s="28">
        <f>Source!AQ56</f>
        <v>2.08</v>
      </c>
      <c r="F55" s="29"/>
      <c r="G55" s="30">
        <f>Source!DI56</f>
      </c>
      <c r="H55" s="28">
        <f>Source!AV56</f>
        <v>1.047</v>
      </c>
      <c r="I55" s="31">
        <f>Source!U56</f>
        <v>4.35552</v>
      </c>
      <c r="J55" s="28"/>
      <c r="K55" s="31"/>
    </row>
    <row r="56" spans="8:27" ht="15">
      <c r="H56" s="50">
        <f>ROUND(Source!CQ56*Source!I56/IF(Source!BC56&lt;&gt;0,Source!BC56,1),2)+ROUND(Source!CT56*Source!I56/IF(Source!BA56&lt;&gt;0,Source!BA56,1),2)+ROUND(Source!CR56*Source!I56/IF(Source!BB56&lt;&gt;0,Source!BB56,1),2)+SUM(I52:I54)</f>
        <v>223.28999999999996</v>
      </c>
      <c r="I56" s="50"/>
      <c r="J56" s="50"/>
      <c r="K56" s="50"/>
      <c r="O56" s="24">
        <f>H56</f>
        <v>223.28999999999996</v>
      </c>
      <c r="P56" s="24">
        <f>J56</f>
        <v>0</v>
      </c>
      <c r="X56">
        <f>IF(Source!BI56&lt;=1,H56,0)</f>
        <v>0</v>
      </c>
      <c r="Y56">
        <f>IF(Source!BI56=2,H56,0)</f>
        <v>223.28999999999996</v>
      </c>
      <c r="Z56">
        <f>IF(Source!BI56=3,H56,0)</f>
        <v>0</v>
      </c>
      <c r="AA56">
        <f>IF(Source!BI56=4,H56,0)</f>
        <v>0</v>
      </c>
    </row>
    <row r="57" spans="1:22" ht="57">
      <c r="A57" s="17" t="str">
        <f>Source!E57</f>
        <v>4</v>
      </c>
      <c r="B57" s="18" t="str">
        <f>Source!F57</f>
        <v>4.11-1-3</v>
      </c>
      <c r="C57" s="18" t="str">
        <f>Source!G57</f>
        <v>КОНСТРУКЦИИ ДЛЯ УСТАНОВКИ ПРИБОРОВ И СРЕДСТВ АВТОМАТИЗАЦИИ МАССОЙ: ДО 3 КГ (Кронштейн)</v>
      </c>
      <c r="D57" s="19" t="str">
        <f>Source!H57</f>
        <v>шт.</v>
      </c>
      <c r="E57" s="8">
        <f>Source!I57</f>
        <v>2</v>
      </c>
      <c r="F57" s="21"/>
      <c r="G57" s="20"/>
      <c r="H57" s="8"/>
      <c r="I57" s="22"/>
      <c r="J57" s="8"/>
      <c r="K57" s="22"/>
      <c r="Q57">
        <f>ROUND((Source!DN57/100)*ROUND(Source!CT57*Source!I57/IF(Source!BA57&lt;&gt;0,Source!BA57,1),2),2)</f>
        <v>27.7</v>
      </c>
      <c r="R57">
        <f>Source!X57</f>
        <v>310.77</v>
      </c>
      <c r="S57">
        <f>ROUND((Source!DO57/100)*ROUND(Source!CT57*Source!I57/IF(Source!BA57&lt;&gt;0,Source!BA57,1),2),2)</f>
        <v>17.31</v>
      </c>
      <c r="T57">
        <f>Source!Y57</f>
        <v>135.96</v>
      </c>
      <c r="U57">
        <f>ROUND((175/100)*ROUND(Source!CS57*Source!I57/IF(Source!BS57&lt;&gt;0,Source!BS57,1),2),2)</f>
        <v>4.73</v>
      </c>
      <c r="V57">
        <f>ROUND((167/100)*ROUND(Source!CS57*Source!I57,2),2)</f>
        <v>59.05</v>
      </c>
    </row>
    <row r="58" spans="1:23" ht="14.25">
      <c r="A58" s="17"/>
      <c r="B58" s="18"/>
      <c r="C58" s="18" t="s">
        <v>535</v>
      </c>
      <c r="D58" s="19"/>
      <c r="E58" s="8"/>
      <c r="F58" s="21">
        <f>Source!AO57</f>
        <v>11.81</v>
      </c>
      <c r="G58" s="20">
        <f>Source!DG57</f>
      </c>
      <c r="H58" s="8">
        <f>Source!AV57</f>
        <v>1.047</v>
      </c>
      <c r="I58" s="22">
        <f>ROUND(Source!CT57*Source!I57/IF(Source!BA57&lt;&gt;0,Source!BA57,1),2)</f>
        <v>24.73</v>
      </c>
      <c r="J58" s="8">
        <f>IF(Source!BA57&lt;&gt;0,Source!BA57,1)</f>
        <v>13.09</v>
      </c>
      <c r="K58" s="22"/>
      <c r="W58">
        <f>ROUND(Source!CT57*Source!I57/IF(Source!BA57&lt;&gt;0,Source!BA57,1),2)</f>
        <v>24.73</v>
      </c>
    </row>
    <row r="59" spans="1:11" ht="14.25">
      <c r="A59" s="17"/>
      <c r="B59" s="18"/>
      <c r="C59" s="18" t="s">
        <v>536</v>
      </c>
      <c r="D59" s="19"/>
      <c r="E59" s="8"/>
      <c r="F59" s="21">
        <f>Source!AM57</f>
        <v>5.82</v>
      </c>
      <c r="G59" s="20">
        <f>Source!DE57</f>
      </c>
      <c r="H59" s="8">
        <f>Source!AV57</f>
        <v>1.047</v>
      </c>
      <c r="I59" s="22">
        <f>ROUND(Source!CR57*Source!I57/IF(Source!BB57&lt;&gt;0,Source!BB57,1),2)</f>
        <v>12.19</v>
      </c>
      <c r="J59" s="8">
        <f>IF(Source!BB57&lt;&gt;0,Source!BB57,1)</f>
        <v>7.41</v>
      </c>
      <c r="K59" s="22"/>
    </row>
    <row r="60" spans="1:23" ht="14.25">
      <c r="A60" s="17"/>
      <c r="B60" s="18"/>
      <c r="C60" s="18" t="s">
        <v>537</v>
      </c>
      <c r="D60" s="19"/>
      <c r="E60" s="8"/>
      <c r="F60" s="21">
        <f>Source!AN57</f>
        <v>1.29</v>
      </c>
      <c r="G60" s="20">
        <f>Source!DF57</f>
      </c>
      <c r="H60" s="8">
        <f>Source!AV57</f>
        <v>1.047</v>
      </c>
      <c r="I60" s="23">
        <f>ROUND(Source!CS57*Source!I57/IF(Source!BS57&lt;&gt;0,Source!BS57,1),2)</f>
        <v>2.7</v>
      </c>
      <c r="J60" s="8">
        <f>IF(Source!BS57&lt;&gt;0,Source!BS57,1)</f>
        <v>13.09</v>
      </c>
      <c r="K60" s="23"/>
      <c r="W60">
        <f>ROUND(Source!CS57*Source!I57/IF(Source!BS57&lt;&gt;0,Source!BS57,1),2)</f>
        <v>2.7</v>
      </c>
    </row>
    <row r="61" spans="1:11" ht="14.25">
      <c r="A61" s="17"/>
      <c r="B61" s="18"/>
      <c r="C61" s="18" t="s">
        <v>544</v>
      </c>
      <c r="D61" s="19"/>
      <c r="E61" s="8"/>
      <c r="F61" s="21">
        <f>Source!AL57</f>
        <v>8.75</v>
      </c>
      <c r="G61" s="20">
        <f>Source!DD57</f>
      </c>
      <c r="H61" s="8">
        <f>Source!AW57</f>
        <v>1</v>
      </c>
      <c r="I61" s="22">
        <f>ROUND(Source!CQ57*Source!I57/IF(Source!BC57&lt;&gt;0,Source!BC57,1),2)</f>
        <v>17.5</v>
      </c>
      <c r="J61" s="8">
        <f>IF(Source!BC57&lt;&gt;0,Source!BC57,1)</f>
        <v>4.56</v>
      </c>
      <c r="K61" s="22"/>
    </row>
    <row r="62" spans="1:11" ht="14.25">
      <c r="A62" s="17"/>
      <c r="B62" s="18"/>
      <c r="C62" s="18" t="s">
        <v>538</v>
      </c>
      <c r="D62" s="19" t="s">
        <v>539</v>
      </c>
      <c r="E62" s="8">
        <f>Source!DN57</f>
        <v>112</v>
      </c>
      <c r="F62" s="21"/>
      <c r="G62" s="20"/>
      <c r="H62" s="8"/>
      <c r="I62" s="22">
        <f>SUM(Q57:Q61)</f>
        <v>27.7</v>
      </c>
      <c r="J62" s="8">
        <f>Source!BZ57</f>
        <v>96</v>
      </c>
      <c r="K62" s="22"/>
    </row>
    <row r="63" spans="1:11" ht="14.25">
      <c r="A63" s="17"/>
      <c r="B63" s="18"/>
      <c r="C63" s="18" t="s">
        <v>540</v>
      </c>
      <c r="D63" s="19" t="s">
        <v>539</v>
      </c>
      <c r="E63" s="8">
        <f>Source!DO57</f>
        <v>70</v>
      </c>
      <c r="F63" s="21"/>
      <c r="G63" s="20"/>
      <c r="H63" s="8"/>
      <c r="I63" s="22">
        <f>SUM(S57:S62)</f>
        <v>17.31</v>
      </c>
      <c r="J63" s="8">
        <f>Source!CA57</f>
        <v>42</v>
      </c>
      <c r="K63" s="22"/>
    </row>
    <row r="64" spans="1:11" ht="14.25">
      <c r="A64" s="17"/>
      <c r="B64" s="18"/>
      <c r="C64" s="18" t="s">
        <v>541</v>
      </c>
      <c r="D64" s="19" t="s">
        <v>539</v>
      </c>
      <c r="E64" s="8">
        <f>175</f>
        <v>175</v>
      </c>
      <c r="F64" s="21"/>
      <c r="G64" s="20"/>
      <c r="H64" s="8"/>
      <c r="I64" s="22">
        <f>SUM(U57:U63)</f>
        <v>4.73</v>
      </c>
      <c r="J64" s="8">
        <f>167</f>
        <v>167</v>
      </c>
      <c r="K64" s="22"/>
    </row>
    <row r="65" spans="1:11" ht="14.25">
      <c r="A65" s="25"/>
      <c r="B65" s="26"/>
      <c r="C65" s="26" t="s">
        <v>542</v>
      </c>
      <c r="D65" s="27" t="s">
        <v>543</v>
      </c>
      <c r="E65" s="28">
        <f>Source!AQ57</f>
        <v>1.03</v>
      </c>
      <c r="F65" s="29"/>
      <c r="G65" s="30">
        <f>Source!DI57</f>
      </c>
      <c r="H65" s="28">
        <f>Source!AV57</f>
        <v>1.047</v>
      </c>
      <c r="I65" s="31">
        <f>Source!U57</f>
        <v>2.1568199999999997</v>
      </c>
      <c r="J65" s="28"/>
      <c r="K65" s="31"/>
    </row>
    <row r="66" spans="8:27" ht="15">
      <c r="H66" s="50">
        <f>ROUND(Source!CQ57*Source!I57/IF(Source!BC57&lt;&gt;0,Source!BC57,1),2)+ROUND(Source!CT57*Source!I57/IF(Source!BA57&lt;&gt;0,Source!BA57,1),2)+ROUND(Source!CR57*Source!I57/IF(Source!BB57&lt;&gt;0,Source!BB57,1),2)+SUM(I62:I64)</f>
        <v>104.16</v>
      </c>
      <c r="I66" s="50"/>
      <c r="J66" s="50"/>
      <c r="K66" s="50"/>
      <c r="O66" s="24">
        <f>H66</f>
        <v>104.16</v>
      </c>
      <c r="P66" s="24">
        <f>J66</f>
        <v>0</v>
      </c>
      <c r="X66">
        <f>IF(Source!BI57&lt;=1,H66,0)</f>
        <v>0</v>
      </c>
      <c r="Y66">
        <f>IF(Source!BI57=2,H66,0)</f>
        <v>104.16</v>
      </c>
      <c r="Z66">
        <f>IF(Source!BI57=3,H66,0)</f>
        <v>0</v>
      </c>
      <c r="AA66">
        <f>IF(Source!BI57=4,H66,0)</f>
        <v>0</v>
      </c>
    </row>
    <row r="67" spans="1:22" ht="42.75">
      <c r="A67" s="17" t="str">
        <f>Source!E58</f>
        <v>5</v>
      </c>
      <c r="B67" s="18" t="str">
        <f>Source!F58</f>
        <v>4.10-70-22</v>
      </c>
      <c r="C67" s="18" t="str">
        <f>Source!G58</f>
        <v>АППАРАТУРА ЦВЕТНОГО ТЕЛЕВИДЕНИЯ: КАМЕРА ТЕЛЕВИЗИОННАЯ ПЕРЕДАЮЩАЯ</v>
      </c>
      <c r="D67" s="19" t="str">
        <f>Source!H58</f>
        <v>шт.</v>
      </c>
      <c r="E67" s="8">
        <f>Source!I58</f>
        <v>1</v>
      </c>
      <c r="F67" s="21"/>
      <c r="G67" s="20"/>
      <c r="H67" s="8"/>
      <c r="I67" s="22"/>
      <c r="J67" s="8"/>
      <c r="K67" s="22"/>
      <c r="Q67">
        <f>ROUND((Source!DN58/100)*ROUND(Source!CT58*Source!I58/IF(Source!BA58&lt;&gt;0,Source!BA58,1),2),2)</f>
        <v>341.01</v>
      </c>
      <c r="R67">
        <f>Source!X58</f>
        <v>3826.06</v>
      </c>
      <c r="S67">
        <f>ROUND((Source!DO58/100)*ROUND(Source!CT58*Source!I58/IF(Source!BA58&lt;&gt;0,Source!BA58,1),2),2)</f>
        <v>213.13</v>
      </c>
      <c r="T67">
        <f>Source!Y58</f>
        <v>1673.9</v>
      </c>
      <c r="U67">
        <f>ROUND((175/100)*ROUND(Source!CS58*Source!I58/IF(Source!BS58&lt;&gt;0,Source!BS58,1),2),2)</f>
        <v>0.93</v>
      </c>
      <c r="V67">
        <f>ROUND((167/100)*ROUND(Source!CS58*Source!I58,2),2)</f>
        <v>11.67</v>
      </c>
    </row>
    <row r="68" spans="1:23" ht="14.25">
      <c r="A68" s="17"/>
      <c r="B68" s="18"/>
      <c r="C68" s="18" t="s">
        <v>535</v>
      </c>
      <c r="D68" s="19"/>
      <c r="E68" s="8"/>
      <c r="F68" s="21">
        <f>Source!AO58</f>
        <v>290.8</v>
      </c>
      <c r="G68" s="20">
        <f>Source!DG58</f>
      </c>
      <c r="H68" s="8">
        <f>Source!AV58</f>
        <v>1.047</v>
      </c>
      <c r="I68" s="22">
        <f>ROUND(Source!CT58*Source!I58/IF(Source!BA58&lt;&gt;0,Source!BA58,1),2)</f>
        <v>304.47</v>
      </c>
      <c r="J68" s="8">
        <f>IF(Source!BA58&lt;&gt;0,Source!BA58,1)</f>
        <v>13.09</v>
      </c>
      <c r="K68" s="22"/>
      <c r="W68">
        <f>ROUND(Source!CT58*Source!I58/IF(Source!BA58&lt;&gt;0,Source!BA58,1),2)</f>
        <v>304.47</v>
      </c>
    </row>
    <row r="69" spans="1:11" ht="14.25">
      <c r="A69" s="17"/>
      <c r="B69" s="18"/>
      <c r="C69" s="18" t="s">
        <v>536</v>
      </c>
      <c r="D69" s="19"/>
      <c r="E69" s="8"/>
      <c r="F69" s="21">
        <f>Source!AM58</f>
        <v>2.19</v>
      </c>
      <c r="G69" s="20">
        <f>Source!DE58</f>
      </c>
      <c r="H69" s="8">
        <f>Source!AV58</f>
        <v>1.047</v>
      </c>
      <c r="I69" s="22">
        <f>ROUND(Source!CR58*Source!I58/IF(Source!BB58&lt;&gt;0,Source!BB58,1),2)</f>
        <v>2.29</v>
      </c>
      <c r="J69" s="8">
        <f>IF(Source!BB58&lt;&gt;0,Source!BB58,1)</f>
        <v>5.59</v>
      </c>
      <c r="K69" s="22"/>
    </row>
    <row r="70" spans="1:23" ht="14.25">
      <c r="A70" s="17"/>
      <c r="B70" s="18"/>
      <c r="C70" s="18" t="s">
        <v>537</v>
      </c>
      <c r="D70" s="19"/>
      <c r="E70" s="8"/>
      <c r="F70" s="21">
        <f>Source!AN58</f>
        <v>0.51</v>
      </c>
      <c r="G70" s="20">
        <f>Source!DF58</f>
      </c>
      <c r="H70" s="8">
        <f>Source!AV58</f>
        <v>1.047</v>
      </c>
      <c r="I70" s="23">
        <f>ROUND(Source!CS58*Source!I58/IF(Source!BS58&lt;&gt;0,Source!BS58,1),2)</f>
        <v>0.53</v>
      </c>
      <c r="J70" s="8">
        <f>IF(Source!BS58&lt;&gt;0,Source!BS58,1)</f>
        <v>13.09</v>
      </c>
      <c r="K70" s="23"/>
      <c r="W70">
        <f>ROUND(Source!CS58*Source!I58/IF(Source!BS58&lt;&gt;0,Source!BS58,1),2)</f>
        <v>0.53</v>
      </c>
    </row>
    <row r="71" spans="1:11" ht="14.25">
      <c r="A71" s="17"/>
      <c r="B71" s="18"/>
      <c r="C71" s="18" t="s">
        <v>544</v>
      </c>
      <c r="D71" s="19"/>
      <c r="E71" s="8"/>
      <c r="F71" s="21">
        <f>Source!AL58</f>
        <v>18.48</v>
      </c>
      <c r="G71" s="20">
        <f>Source!DD58</f>
      </c>
      <c r="H71" s="8">
        <f>Source!AW58</f>
        <v>1</v>
      </c>
      <c r="I71" s="22">
        <f>ROUND(Source!CQ58*Source!I58/IF(Source!BC58&lt;&gt;0,Source!BC58,1),2)</f>
        <v>18.48</v>
      </c>
      <c r="J71" s="8">
        <f>IF(Source!BC58&lt;&gt;0,Source!BC58,1)</f>
        <v>4.56</v>
      </c>
      <c r="K71" s="22"/>
    </row>
    <row r="72" spans="1:11" ht="14.25">
      <c r="A72" s="17"/>
      <c r="B72" s="18"/>
      <c r="C72" s="18" t="s">
        <v>538</v>
      </c>
      <c r="D72" s="19" t="s">
        <v>539</v>
      </c>
      <c r="E72" s="8">
        <f>Source!DN58</f>
        <v>112</v>
      </c>
      <c r="F72" s="21"/>
      <c r="G72" s="20"/>
      <c r="H72" s="8"/>
      <c r="I72" s="22">
        <f>SUM(Q67:Q71)</f>
        <v>341.01</v>
      </c>
      <c r="J72" s="8">
        <f>Source!BZ58</f>
        <v>96</v>
      </c>
      <c r="K72" s="22"/>
    </row>
    <row r="73" spans="1:11" ht="14.25">
      <c r="A73" s="17"/>
      <c r="B73" s="18"/>
      <c r="C73" s="18" t="s">
        <v>540</v>
      </c>
      <c r="D73" s="19" t="s">
        <v>539</v>
      </c>
      <c r="E73" s="8">
        <f>Source!DO58</f>
        <v>70</v>
      </c>
      <c r="F73" s="21"/>
      <c r="G73" s="20"/>
      <c r="H73" s="8"/>
      <c r="I73" s="22">
        <f>SUM(S67:S72)</f>
        <v>213.13</v>
      </c>
      <c r="J73" s="8">
        <f>Source!CA58</f>
        <v>42</v>
      </c>
      <c r="K73" s="22"/>
    </row>
    <row r="74" spans="1:11" ht="14.25">
      <c r="A74" s="17"/>
      <c r="B74" s="18"/>
      <c r="C74" s="18" t="s">
        <v>541</v>
      </c>
      <c r="D74" s="19" t="s">
        <v>539</v>
      </c>
      <c r="E74" s="8">
        <f>175</f>
        <v>175</v>
      </c>
      <c r="F74" s="21"/>
      <c r="G74" s="20"/>
      <c r="H74" s="8"/>
      <c r="I74" s="22">
        <f>SUM(U67:U73)</f>
        <v>0.93</v>
      </c>
      <c r="J74" s="8">
        <f>167</f>
        <v>167</v>
      </c>
      <c r="K74" s="22"/>
    </row>
    <row r="75" spans="1:11" ht="14.25">
      <c r="A75" s="25"/>
      <c r="B75" s="26"/>
      <c r="C75" s="26" t="s">
        <v>542</v>
      </c>
      <c r="D75" s="27" t="s">
        <v>543</v>
      </c>
      <c r="E75" s="28">
        <f>Source!AQ58</f>
        <v>20</v>
      </c>
      <c r="F75" s="29"/>
      <c r="G75" s="30">
        <f>Source!DI58</f>
      </c>
      <c r="H75" s="28">
        <f>Source!AV58</f>
        <v>1.047</v>
      </c>
      <c r="I75" s="31">
        <f>Source!U58</f>
        <v>20.939999999999998</v>
      </c>
      <c r="J75" s="28"/>
      <c r="K75" s="31"/>
    </row>
    <row r="76" spans="8:27" ht="15">
      <c r="H76" s="50">
        <f>ROUND(Source!CQ58*Source!I58/IF(Source!BC58&lt;&gt;0,Source!BC58,1),2)+ROUND(Source!CT58*Source!I58/IF(Source!BA58&lt;&gt;0,Source!BA58,1),2)+ROUND(Source!CR58*Source!I58/IF(Source!BB58&lt;&gt;0,Source!BB58,1),2)+SUM(I72:I74)</f>
        <v>880.31</v>
      </c>
      <c r="I76" s="50"/>
      <c r="J76" s="50"/>
      <c r="K76" s="50"/>
      <c r="O76" s="24">
        <f>H76</f>
        <v>880.31</v>
      </c>
      <c r="P76" s="24">
        <f>J76</f>
        <v>0</v>
      </c>
      <c r="X76">
        <f>IF(Source!BI58&lt;=1,H76,0)</f>
        <v>0</v>
      </c>
      <c r="Y76">
        <f>IF(Source!BI58=2,H76,0)</f>
        <v>880.31</v>
      </c>
      <c r="Z76">
        <f>IF(Source!BI58=3,H76,0)</f>
        <v>0</v>
      </c>
      <c r="AA76">
        <f>IF(Source!BI58=4,H76,0)</f>
        <v>0</v>
      </c>
    </row>
    <row r="77" spans="1:22" ht="57">
      <c r="A77" s="17" t="str">
        <f>Source!E59</f>
        <v>6</v>
      </c>
      <c r="B77" s="18" t="str">
        <f>Source!F59</f>
        <v>3.18-8-1</v>
      </c>
      <c r="C77" s="18" t="str">
        <f>Source!G59</f>
        <v>УСТАНОВКА БАКОВ РАСШИРИТЕЛЬНЫХ КРУГЛЫХ И ПРЯМОУГОЛЬНЫХ ВМЕСТИМОСТЬЮ, М3 ДО: 0,1</v>
      </c>
      <c r="D77" s="19" t="str">
        <f>Source!H59</f>
        <v>шт.</v>
      </c>
      <c r="E77" s="8">
        <f>Source!I59</f>
        <v>1</v>
      </c>
      <c r="F77" s="21"/>
      <c r="G77" s="20"/>
      <c r="H77" s="8"/>
      <c r="I77" s="22"/>
      <c r="J77" s="8"/>
      <c r="K77" s="22"/>
      <c r="Q77">
        <f>ROUND((Source!DN59/100)*ROUND(Source!CT59*Source!I59/IF(Source!BA59&lt;&gt;0,Source!BA59,1),2),2)</f>
        <v>56.2</v>
      </c>
      <c r="R77">
        <f>Source!X59</f>
        <v>629.77</v>
      </c>
      <c r="S77">
        <f>ROUND((Source!DO59/100)*ROUND(Source!CT59*Source!I59/IF(Source!BA59&lt;&gt;0,Source!BA59,1),2),2)</f>
        <v>42.26</v>
      </c>
      <c r="T77">
        <f>Source!Y59</f>
        <v>288.4</v>
      </c>
      <c r="U77">
        <f>ROUND((175/100)*ROUND(Source!CS59*Source!I59/IF(Source!BS59&lt;&gt;0,Source!BS59,1),2),2)</f>
        <v>3.52</v>
      </c>
      <c r="V77">
        <f>ROUND((167/100)*ROUND(Source!CS59*Source!I59,2),2)</f>
        <v>43.85</v>
      </c>
    </row>
    <row r="78" spans="1:23" ht="14.25">
      <c r="A78" s="17"/>
      <c r="B78" s="18"/>
      <c r="C78" s="18" t="s">
        <v>535</v>
      </c>
      <c r="D78" s="19"/>
      <c r="E78" s="8"/>
      <c r="F78" s="21">
        <f>Source!AO59</f>
        <v>42.14</v>
      </c>
      <c r="G78" s="20">
        <f>Source!DG59</f>
      </c>
      <c r="H78" s="8">
        <f>Source!AV59</f>
        <v>1.067</v>
      </c>
      <c r="I78" s="22">
        <f>ROUND(Source!CT59*Source!I59/IF(Source!BA59&lt;&gt;0,Source!BA59,1),2)</f>
        <v>44.96</v>
      </c>
      <c r="J78" s="8">
        <f>IF(Source!BA59&lt;&gt;0,Source!BA59,1)</f>
        <v>13.09</v>
      </c>
      <c r="K78" s="22"/>
      <c r="W78">
        <f>ROUND(Source!CT59*Source!I59/IF(Source!BA59&lt;&gt;0,Source!BA59,1),2)</f>
        <v>44.96</v>
      </c>
    </row>
    <row r="79" spans="1:11" ht="14.25">
      <c r="A79" s="17"/>
      <c r="B79" s="18"/>
      <c r="C79" s="18" t="s">
        <v>536</v>
      </c>
      <c r="D79" s="19"/>
      <c r="E79" s="8"/>
      <c r="F79" s="21">
        <f>Source!AM59</f>
        <v>7.72</v>
      </c>
      <c r="G79" s="20">
        <f>Source!DE59</f>
      </c>
      <c r="H79" s="8">
        <f>Source!AV59</f>
        <v>1.067</v>
      </c>
      <c r="I79" s="22">
        <f>ROUND(Source!CR59*Source!I59/IF(Source!BB59&lt;&gt;0,Source!BB59,1),2)</f>
        <v>8.24</v>
      </c>
      <c r="J79" s="8">
        <f>IF(Source!BB59&lt;&gt;0,Source!BB59,1)</f>
        <v>7.41</v>
      </c>
      <c r="K79" s="22"/>
    </row>
    <row r="80" spans="1:23" ht="14.25">
      <c r="A80" s="17"/>
      <c r="B80" s="18"/>
      <c r="C80" s="18" t="s">
        <v>537</v>
      </c>
      <c r="D80" s="19"/>
      <c r="E80" s="8"/>
      <c r="F80" s="21">
        <f>Source!AN59</f>
        <v>1.88</v>
      </c>
      <c r="G80" s="20">
        <f>Source!DF59</f>
      </c>
      <c r="H80" s="8">
        <f>Source!AV59</f>
        <v>1.067</v>
      </c>
      <c r="I80" s="23">
        <f>ROUND(Source!CS59*Source!I59/IF(Source!BS59&lt;&gt;0,Source!BS59,1),2)</f>
        <v>2.01</v>
      </c>
      <c r="J80" s="8">
        <f>IF(Source!BS59&lt;&gt;0,Source!BS59,1)</f>
        <v>13.09</v>
      </c>
      <c r="K80" s="23"/>
      <c r="W80">
        <f>ROUND(Source!CS59*Source!I59/IF(Source!BS59&lt;&gt;0,Source!BS59,1),2)</f>
        <v>2.01</v>
      </c>
    </row>
    <row r="81" spans="1:11" ht="14.25">
      <c r="A81" s="17"/>
      <c r="B81" s="18"/>
      <c r="C81" s="18" t="s">
        <v>544</v>
      </c>
      <c r="D81" s="19"/>
      <c r="E81" s="8"/>
      <c r="F81" s="21">
        <f>Source!AL59</f>
        <v>2.66</v>
      </c>
      <c r="G81" s="20">
        <f>Source!DD59</f>
      </c>
      <c r="H81" s="8">
        <f>Source!AW59</f>
        <v>1</v>
      </c>
      <c r="I81" s="22">
        <f>ROUND(Source!CQ59*Source!I59/IF(Source!BC59&lt;&gt;0,Source!BC59,1),2)</f>
        <v>2.66</v>
      </c>
      <c r="J81" s="8">
        <f>IF(Source!BC59&lt;&gt;0,Source!BC59,1)</f>
        <v>4.56</v>
      </c>
      <c r="K81" s="22"/>
    </row>
    <row r="82" spans="1:11" ht="14.25">
      <c r="A82" s="17"/>
      <c r="B82" s="18"/>
      <c r="C82" s="18" t="s">
        <v>538</v>
      </c>
      <c r="D82" s="19" t="s">
        <v>539</v>
      </c>
      <c r="E82" s="8">
        <f>Source!DN59</f>
        <v>125</v>
      </c>
      <c r="F82" s="21"/>
      <c r="G82" s="20"/>
      <c r="H82" s="8"/>
      <c r="I82" s="22">
        <f>SUM(Q77:Q81)</f>
        <v>56.2</v>
      </c>
      <c r="J82" s="8">
        <f>Source!BZ59</f>
        <v>107</v>
      </c>
      <c r="K82" s="22"/>
    </row>
    <row r="83" spans="1:11" ht="14.25">
      <c r="A83" s="17"/>
      <c r="B83" s="18"/>
      <c r="C83" s="18" t="s">
        <v>540</v>
      </c>
      <c r="D83" s="19" t="s">
        <v>539</v>
      </c>
      <c r="E83" s="8">
        <f>Source!DO59</f>
        <v>94</v>
      </c>
      <c r="F83" s="21"/>
      <c r="G83" s="20"/>
      <c r="H83" s="8"/>
      <c r="I83" s="22">
        <f>SUM(S77:S82)</f>
        <v>42.26</v>
      </c>
      <c r="J83" s="8">
        <f>Source!CA59</f>
        <v>49</v>
      </c>
      <c r="K83" s="22"/>
    </row>
    <row r="84" spans="1:11" ht="14.25">
      <c r="A84" s="17"/>
      <c r="B84" s="18"/>
      <c r="C84" s="18" t="s">
        <v>541</v>
      </c>
      <c r="D84" s="19" t="s">
        <v>539</v>
      </c>
      <c r="E84" s="8">
        <f>175</f>
        <v>175</v>
      </c>
      <c r="F84" s="21"/>
      <c r="G84" s="20"/>
      <c r="H84" s="8"/>
      <c r="I84" s="22">
        <f>SUM(U77:U83)</f>
        <v>3.52</v>
      </c>
      <c r="J84" s="8">
        <f>167</f>
        <v>167</v>
      </c>
      <c r="K84" s="22"/>
    </row>
    <row r="85" spans="1:11" ht="14.25">
      <c r="A85" s="25"/>
      <c r="B85" s="26"/>
      <c r="C85" s="26" t="s">
        <v>542</v>
      </c>
      <c r="D85" s="27" t="s">
        <v>543</v>
      </c>
      <c r="E85" s="28">
        <f>Source!AQ59</f>
        <v>3.63</v>
      </c>
      <c r="F85" s="29"/>
      <c r="G85" s="30">
        <f>Source!DI59</f>
      </c>
      <c r="H85" s="28">
        <f>Source!AV59</f>
        <v>1.067</v>
      </c>
      <c r="I85" s="31">
        <f>Source!U59</f>
        <v>3.87321</v>
      </c>
      <c r="J85" s="28"/>
      <c r="K85" s="31"/>
    </row>
    <row r="86" spans="8:27" ht="15">
      <c r="H86" s="50">
        <f>ROUND(Source!CQ59*Source!I59/IF(Source!BC59&lt;&gt;0,Source!BC59,1),2)+ROUND(Source!CT59*Source!I59/IF(Source!BA59&lt;&gt;0,Source!BA59,1),2)+ROUND(Source!CR59*Source!I59/IF(Source!BB59&lt;&gt;0,Source!BB59,1),2)+SUM(I82:I84)</f>
        <v>157.84</v>
      </c>
      <c r="I86" s="50"/>
      <c r="J86" s="50"/>
      <c r="K86" s="50"/>
      <c r="O86" s="24">
        <f>H86</f>
        <v>157.84</v>
      </c>
      <c r="P86" s="24">
        <f>J86</f>
        <v>0</v>
      </c>
      <c r="X86">
        <f>IF(Source!BI59&lt;=1,H86,0)</f>
        <v>157.84</v>
      </c>
      <c r="Y86">
        <f>IF(Source!BI59=2,H86,0)</f>
        <v>0</v>
      </c>
      <c r="Z86">
        <f>IF(Source!BI59=3,H86,0)</f>
        <v>0</v>
      </c>
      <c r="AA86">
        <f>IF(Source!BI59=4,H86,0)</f>
        <v>0</v>
      </c>
    </row>
    <row r="87" spans="1:22" ht="71.25">
      <c r="A87" s="17" t="str">
        <f>Source!E60</f>
        <v>7</v>
      </c>
      <c r="B87" s="18" t="str">
        <f>Source!F60</f>
        <v>4.0-2-2</v>
      </c>
      <c r="C87" s="18" t="str">
        <f>Source!G60</f>
        <v>ВЕРТИКАЛЬНОЕ ПЕРЕМЕЩЕНИЕ ОБОРУДОВАНИЯ И МАТЕРИАЛЬНЫХ РЕСУРСОВ, СВЕРХ ПРЕДУСМОТРЕННОГО СБОРНИКОМ 1 М, НА ВЫСОТУ ДО 10 М</v>
      </c>
      <c r="D87" s="19" t="str">
        <f>Source!H60</f>
        <v>т</v>
      </c>
      <c r="E87" s="8">
        <f>Source!I60</f>
        <v>0.119</v>
      </c>
      <c r="F87" s="21"/>
      <c r="G87" s="20"/>
      <c r="H87" s="8"/>
      <c r="I87" s="22"/>
      <c r="J87" s="8"/>
      <c r="K87" s="22"/>
      <c r="Q87">
        <f>ROUND((Source!DN60/100)*ROUND(Source!CT60*Source!I60/IF(Source!BA60&lt;&gt;0,Source!BA60,1),2),2)</f>
        <v>5.82</v>
      </c>
      <c r="R87">
        <f>Source!X60</f>
        <v>70.47</v>
      </c>
      <c r="S87">
        <f>ROUND((Source!DO60/100)*ROUND(Source!CT60*Source!I60/IF(Source!BA60&lt;&gt;0,Source!BA60,1),2),2)</f>
        <v>5.16</v>
      </c>
      <c r="T87">
        <f>Source!Y60</f>
        <v>40.54</v>
      </c>
      <c r="U87">
        <f>ROUND((175/100)*ROUND(Source!CS60*Source!I60/IF(Source!BS60&lt;&gt;0,Source!BS60,1),2),2)</f>
        <v>0.23</v>
      </c>
      <c r="V87">
        <f>ROUND((167/100)*ROUND(Source!CS60*Source!I60,2),2)</f>
        <v>2.77</v>
      </c>
    </row>
    <row r="88" ht="12.75">
      <c r="C88" s="33" t="s">
        <v>545</v>
      </c>
    </row>
    <row r="89" spans="1:23" ht="14.25">
      <c r="A89" s="17"/>
      <c r="B89" s="18"/>
      <c r="C89" s="18" t="s">
        <v>535</v>
      </c>
      <c r="D89" s="19"/>
      <c r="E89" s="8"/>
      <c r="F89" s="21">
        <f>Source!AO60</f>
        <v>58.08</v>
      </c>
      <c r="G89" s="20">
        <f>Source!DG60</f>
      </c>
      <c r="H89" s="8">
        <f>Source!AV60</f>
        <v>1.067</v>
      </c>
      <c r="I89" s="22">
        <f>ROUND(Source!CT60*Source!I60/IF(Source!BA60&lt;&gt;0,Source!BA60,1),2)</f>
        <v>7.37</v>
      </c>
      <c r="J89" s="8">
        <f>IF(Source!BA60&lt;&gt;0,Source!BA60,1)</f>
        <v>13.09</v>
      </c>
      <c r="K89" s="22"/>
      <c r="W89">
        <f>ROUND(Source!CT60*Source!I60/IF(Source!BA60&lt;&gt;0,Source!BA60,1),2)</f>
        <v>7.37</v>
      </c>
    </row>
    <row r="90" spans="1:11" ht="14.25">
      <c r="A90" s="17"/>
      <c r="B90" s="18"/>
      <c r="C90" s="18" t="s">
        <v>536</v>
      </c>
      <c r="D90" s="19"/>
      <c r="E90" s="8"/>
      <c r="F90" s="21">
        <f>Source!AM60</f>
        <v>5</v>
      </c>
      <c r="G90" s="20">
        <f>Source!DE60</f>
      </c>
      <c r="H90" s="8">
        <f>Source!AV60</f>
        <v>1.067</v>
      </c>
      <c r="I90" s="22">
        <f>ROUND(Source!CR60*Source!I60/IF(Source!BB60&lt;&gt;0,Source!BB60,1),2)</f>
        <v>0.63</v>
      </c>
      <c r="J90" s="8">
        <f>IF(Source!BB60&lt;&gt;0,Source!BB60,1)</f>
        <v>5.42</v>
      </c>
      <c r="K90" s="22"/>
    </row>
    <row r="91" spans="1:23" ht="14.25">
      <c r="A91" s="17"/>
      <c r="B91" s="18"/>
      <c r="C91" s="18" t="s">
        <v>537</v>
      </c>
      <c r="D91" s="19"/>
      <c r="E91" s="8"/>
      <c r="F91" s="21">
        <f>Source!AN60</f>
        <v>1</v>
      </c>
      <c r="G91" s="20">
        <f>Source!DF60</f>
      </c>
      <c r="H91" s="8">
        <f>Source!AV60</f>
        <v>1.067</v>
      </c>
      <c r="I91" s="23">
        <f>ROUND(Source!CS60*Source!I60/IF(Source!BS60&lt;&gt;0,Source!BS60,1),2)</f>
        <v>0.13</v>
      </c>
      <c r="J91" s="8">
        <f>IF(Source!BS60&lt;&gt;0,Source!BS60,1)</f>
        <v>13.09</v>
      </c>
      <c r="K91" s="23"/>
      <c r="W91">
        <f>ROUND(Source!CS60*Source!I60/IF(Source!BS60&lt;&gt;0,Source!BS60,1),2)</f>
        <v>0.13</v>
      </c>
    </row>
    <row r="92" spans="1:11" ht="14.25">
      <c r="A92" s="17"/>
      <c r="B92" s="18"/>
      <c r="C92" s="18" t="s">
        <v>538</v>
      </c>
      <c r="D92" s="19" t="s">
        <v>539</v>
      </c>
      <c r="E92" s="8">
        <f>Source!DN60</f>
        <v>79</v>
      </c>
      <c r="F92" s="21"/>
      <c r="G92" s="20"/>
      <c r="H92" s="8"/>
      <c r="I92" s="22">
        <f>SUM(Q87:Q91)</f>
        <v>5.82</v>
      </c>
      <c r="J92" s="8">
        <f>Source!BZ60</f>
        <v>73</v>
      </c>
      <c r="K92" s="22"/>
    </row>
    <row r="93" spans="1:11" ht="14.25">
      <c r="A93" s="17"/>
      <c r="B93" s="18"/>
      <c r="C93" s="18" t="s">
        <v>540</v>
      </c>
      <c r="D93" s="19" t="s">
        <v>539</v>
      </c>
      <c r="E93" s="8">
        <f>Source!DO60</f>
        <v>70</v>
      </c>
      <c r="F93" s="21"/>
      <c r="G93" s="20"/>
      <c r="H93" s="8"/>
      <c r="I93" s="22">
        <f>SUM(S87:S92)</f>
        <v>5.16</v>
      </c>
      <c r="J93" s="8">
        <f>Source!CA60</f>
        <v>42</v>
      </c>
      <c r="K93" s="22"/>
    </row>
    <row r="94" spans="1:11" ht="14.25">
      <c r="A94" s="17"/>
      <c r="B94" s="18"/>
      <c r="C94" s="18" t="s">
        <v>541</v>
      </c>
      <c r="D94" s="19" t="s">
        <v>539</v>
      </c>
      <c r="E94" s="8">
        <f>175</f>
        <v>175</v>
      </c>
      <c r="F94" s="21"/>
      <c r="G94" s="20"/>
      <c r="H94" s="8"/>
      <c r="I94" s="22">
        <f>SUM(U87:U93)</f>
        <v>0.23</v>
      </c>
      <c r="J94" s="8">
        <f>167</f>
        <v>167</v>
      </c>
      <c r="K94" s="22"/>
    </row>
    <row r="95" spans="1:11" ht="14.25">
      <c r="A95" s="25"/>
      <c r="B95" s="26"/>
      <c r="C95" s="26" t="s">
        <v>542</v>
      </c>
      <c r="D95" s="27" t="s">
        <v>543</v>
      </c>
      <c r="E95" s="28">
        <f>Source!AQ60</f>
        <v>4.4</v>
      </c>
      <c r="F95" s="29"/>
      <c r="G95" s="30">
        <f>Source!DI60</f>
      </c>
      <c r="H95" s="28">
        <f>Source!AV60</f>
        <v>1.067</v>
      </c>
      <c r="I95" s="31">
        <f>Source!U60</f>
        <v>0.5586812</v>
      </c>
      <c r="J95" s="28"/>
      <c r="K95" s="31"/>
    </row>
    <row r="96" spans="8:27" ht="15">
      <c r="H96" s="50">
        <f>ROUND(Source!CQ60*Source!I60/IF(Source!BC60&lt;&gt;0,Source!BC60,1),2)+ROUND(Source!CT60*Source!I60/IF(Source!BA60&lt;&gt;0,Source!BA60,1),2)+ROUND(Source!CR60*Source!I60/IF(Source!BB60&lt;&gt;0,Source!BB60,1),2)+SUM(I92:I94)</f>
        <v>19.21</v>
      </c>
      <c r="I96" s="50"/>
      <c r="J96" s="50"/>
      <c r="K96" s="50"/>
      <c r="O96" s="24">
        <f>H96</f>
        <v>19.21</v>
      </c>
      <c r="P96" s="24">
        <f>J96</f>
        <v>0</v>
      </c>
      <c r="X96">
        <f>IF(Source!BI60&lt;=1,H96,0)</f>
        <v>0</v>
      </c>
      <c r="Y96">
        <f>IF(Source!BI60=2,H96,0)</f>
        <v>19.21</v>
      </c>
      <c r="Z96">
        <f>IF(Source!BI60=3,H96,0)</f>
        <v>0</v>
      </c>
      <c r="AA96">
        <f>IF(Source!BI60=4,H96,0)</f>
        <v>0</v>
      </c>
    </row>
    <row r="97" spans="1:22" ht="28.5">
      <c r="A97" s="17" t="str">
        <f>Source!E61</f>
        <v>8</v>
      </c>
      <c r="B97" s="18" t="str">
        <f>Source!F61</f>
        <v>4.10-75-1</v>
      </c>
      <c r="C97" s="18" t="str">
        <f>Source!G61</f>
        <v>ШКАФ ИЛИ СТАТИВ (СТОЙКА) МАССОЙ: ДО 100 КГ</v>
      </c>
      <c r="D97" s="19" t="str">
        <f>Source!H61</f>
        <v>шт.</v>
      </c>
      <c r="E97" s="8">
        <f>Source!I61</f>
        <v>1</v>
      </c>
      <c r="F97" s="21"/>
      <c r="G97" s="20"/>
      <c r="H97" s="8"/>
      <c r="I97" s="22"/>
      <c r="J97" s="8"/>
      <c r="K97" s="22"/>
      <c r="Q97">
        <f>ROUND((Source!DN61/100)*ROUND(Source!CT61*Source!I61/IF(Source!BA61&lt;&gt;0,Source!BA61,1),2),2)</f>
        <v>192.38</v>
      </c>
      <c r="R97">
        <f>Source!X61</f>
        <v>2158.54</v>
      </c>
      <c r="S97">
        <f>ROUND((Source!DO61/100)*ROUND(Source!CT61*Source!I61/IF(Source!BA61&lt;&gt;0,Source!BA61,1),2),2)</f>
        <v>120.24</v>
      </c>
      <c r="T97">
        <f>Source!Y61</f>
        <v>944.36</v>
      </c>
      <c r="U97">
        <f>ROUND((175/100)*ROUND(Source!CS61*Source!I61/IF(Source!BS61&lt;&gt;0,Source!BS61,1),2),2)</f>
        <v>0</v>
      </c>
      <c r="V97">
        <f>ROUND((167/100)*ROUND(Source!CS61*Source!I61,2),2)</f>
        <v>0</v>
      </c>
    </row>
    <row r="98" spans="1:23" ht="14.25">
      <c r="A98" s="17"/>
      <c r="B98" s="18"/>
      <c r="C98" s="18" t="s">
        <v>535</v>
      </c>
      <c r="D98" s="19"/>
      <c r="E98" s="8"/>
      <c r="F98" s="21">
        <f>Source!AO61</f>
        <v>164.06</v>
      </c>
      <c r="G98" s="20">
        <f>Source!DG61</f>
      </c>
      <c r="H98" s="8">
        <f>Source!AV61</f>
        <v>1.047</v>
      </c>
      <c r="I98" s="22">
        <f>ROUND(Source!CT61*Source!I61/IF(Source!BA61&lt;&gt;0,Source!BA61,1),2)</f>
        <v>171.77</v>
      </c>
      <c r="J98" s="8">
        <f>IF(Source!BA61&lt;&gt;0,Source!BA61,1)</f>
        <v>13.09</v>
      </c>
      <c r="K98" s="22"/>
      <c r="W98">
        <f>ROUND(Source!CT61*Source!I61/IF(Source!BA61&lt;&gt;0,Source!BA61,1),2)</f>
        <v>171.77</v>
      </c>
    </row>
    <row r="99" spans="1:11" ht="14.25">
      <c r="A99" s="17"/>
      <c r="B99" s="18"/>
      <c r="C99" s="18" t="s">
        <v>544</v>
      </c>
      <c r="D99" s="19"/>
      <c r="E99" s="8"/>
      <c r="F99" s="21">
        <f>Source!AL61</f>
        <v>1.4</v>
      </c>
      <c r="G99" s="20">
        <f>Source!DD61</f>
      </c>
      <c r="H99" s="8">
        <f>Source!AW61</f>
        <v>1</v>
      </c>
      <c r="I99" s="22">
        <f>ROUND(Source!CQ61*Source!I61/IF(Source!BC61&lt;&gt;0,Source!BC61,1),2)</f>
        <v>1.4</v>
      </c>
      <c r="J99" s="8">
        <f>IF(Source!BC61&lt;&gt;0,Source!BC61,1)</f>
        <v>4.56</v>
      </c>
      <c r="K99" s="22"/>
    </row>
    <row r="100" spans="1:11" ht="14.25">
      <c r="A100" s="17"/>
      <c r="B100" s="18"/>
      <c r="C100" s="18" t="s">
        <v>538</v>
      </c>
      <c r="D100" s="19" t="s">
        <v>539</v>
      </c>
      <c r="E100" s="8">
        <f>Source!DN61</f>
        <v>112</v>
      </c>
      <c r="F100" s="21"/>
      <c r="G100" s="20"/>
      <c r="H100" s="8"/>
      <c r="I100" s="22">
        <f>SUM(Q97:Q99)</f>
        <v>192.38</v>
      </c>
      <c r="J100" s="8">
        <f>Source!BZ61</f>
        <v>96</v>
      </c>
      <c r="K100" s="22"/>
    </row>
    <row r="101" spans="1:11" ht="14.25">
      <c r="A101" s="17"/>
      <c r="B101" s="18"/>
      <c r="C101" s="18" t="s">
        <v>540</v>
      </c>
      <c r="D101" s="19" t="s">
        <v>539</v>
      </c>
      <c r="E101" s="8">
        <f>Source!DO61</f>
        <v>70</v>
      </c>
      <c r="F101" s="21"/>
      <c r="G101" s="20"/>
      <c r="H101" s="8"/>
      <c r="I101" s="22">
        <f>SUM(S97:S100)</f>
        <v>120.24</v>
      </c>
      <c r="J101" s="8">
        <f>Source!CA61</f>
        <v>42</v>
      </c>
      <c r="K101" s="22"/>
    </row>
    <row r="102" spans="1:11" ht="14.25">
      <c r="A102" s="25"/>
      <c r="B102" s="26"/>
      <c r="C102" s="26" t="s">
        <v>542</v>
      </c>
      <c r="D102" s="27" t="s">
        <v>543</v>
      </c>
      <c r="E102" s="28">
        <f>Source!AQ61</f>
        <v>13</v>
      </c>
      <c r="F102" s="29"/>
      <c r="G102" s="30">
        <f>Source!DI61</f>
      </c>
      <c r="H102" s="28">
        <f>Source!AV61</f>
        <v>1.047</v>
      </c>
      <c r="I102" s="31">
        <f>Source!U61</f>
        <v>13.610999999999999</v>
      </c>
      <c r="J102" s="28"/>
      <c r="K102" s="31"/>
    </row>
    <row r="103" spans="8:27" ht="15">
      <c r="H103" s="50">
        <f>ROUND(Source!CQ61*Source!I61/IF(Source!BC61&lt;&gt;0,Source!BC61,1),2)+ROUND(Source!CT61*Source!I61/IF(Source!BA61&lt;&gt;0,Source!BA61,1),2)+ROUND(Source!CR61*Source!I61/IF(Source!BB61&lt;&gt;0,Source!BB61,1),2)+SUM(I100:I101)</f>
        <v>485.79</v>
      </c>
      <c r="I103" s="50"/>
      <c r="J103" s="50"/>
      <c r="K103" s="50"/>
      <c r="O103" s="24">
        <f>H103</f>
        <v>485.79</v>
      </c>
      <c r="P103" s="24">
        <f>J103</f>
        <v>0</v>
      </c>
      <c r="X103">
        <f>IF(Source!BI61&lt;=1,H103,0)</f>
        <v>0</v>
      </c>
      <c r="Y103">
        <f>IF(Source!BI61=2,H103,0)</f>
        <v>485.79</v>
      </c>
      <c r="Z103">
        <f>IF(Source!BI61=3,H103,0)</f>
        <v>0</v>
      </c>
      <c r="AA103">
        <f>IF(Source!BI61=4,H103,0)</f>
        <v>0</v>
      </c>
    </row>
    <row r="104" spans="1:22" ht="42.75">
      <c r="A104" s="17" t="str">
        <f>Source!E62</f>
        <v>9</v>
      </c>
      <c r="B104" s="18" t="str">
        <f>Source!F62</f>
        <v>4.11-12-1</v>
      </c>
      <c r="C104" s="18" t="str">
        <f>Source!G62</f>
        <v>СЪЕМНЫЕ И ВЫДВИЖНЫЕ БЛОКИ (МОДУЛИ, ЯЧЕЙКИ, ТЭЗ), МАССА: ДО 0,005 Т (ОПТИЧЕСКИЙ КРОСС)</v>
      </c>
      <c r="D104" s="19" t="str">
        <f>Source!H62</f>
        <v>шт.</v>
      </c>
      <c r="E104" s="8">
        <f>Source!I62</f>
        <v>1</v>
      </c>
      <c r="F104" s="21"/>
      <c r="G104" s="20"/>
      <c r="H104" s="8"/>
      <c r="I104" s="22"/>
      <c r="J104" s="8"/>
      <c r="K104" s="22"/>
      <c r="Q104">
        <f>ROUND((Source!DN62/100)*ROUND(Source!CT62*Source!I62/IF(Source!BA62&lt;&gt;0,Source!BA62,1),2),2)</f>
        <v>13.68</v>
      </c>
      <c r="R104">
        <f>Source!X62</f>
        <v>153.41</v>
      </c>
      <c r="S104">
        <f>ROUND((Source!DO62/100)*ROUND(Source!CT62*Source!I62/IF(Source!BA62&lt;&gt;0,Source!BA62,1),2),2)</f>
        <v>8.55</v>
      </c>
      <c r="T104">
        <f>Source!Y62</f>
        <v>67.12</v>
      </c>
      <c r="U104">
        <f>ROUND((175/100)*ROUND(Source!CS62*Source!I62/IF(Source!BS62&lt;&gt;0,Source!BS62,1),2),2)</f>
        <v>0.21</v>
      </c>
      <c r="V104">
        <f>ROUND((167/100)*ROUND(Source!CS62*Source!I62,2),2)</f>
        <v>2.52</v>
      </c>
    </row>
    <row r="105" spans="1:23" ht="14.25">
      <c r="A105" s="17"/>
      <c r="B105" s="18"/>
      <c r="C105" s="18" t="s">
        <v>535</v>
      </c>
      <c r="D105" s="19"/>
      <c r="E105" s="8"/>
      <c r="F105" s="21">
        <f>Source!AO62</f>
        <v>11.66</v>
      </c>
      <c r="G105" s="20">
        <f>Source!DG62</f>
      </c>
      <c r="H105" s="8">
        <f>Source!AV62</f>
        <v>1.047</v>
      </c>
      <c r="I105" s="22">
        <f>ROUND(Source!CT62*Source!I62/IF(Source!BA62&lt;&gt;0,Source!BA62,1),2)</f>
        <v>12.21</v>
      </c>
      <c r="J105" s="8">
        <f>IF(Source!BA62&lt;&gt;0,Source!BA62,1)</f>
        <v>13.09</v>
      </c>
      <c r="K105" s="22"/>
      <c r="W105">
        <f>ROUND(Source!CT62*Source!I62/IF(Source!BA62&lt;&gt;0,Source!BA62,1),2)</f>
        <v>12.21</v>
      </c>
    </row>
    <row r="106" spans="1:11" ht="14.25">
      <c r="A106" s="17"/>
      <c r="B106" s="18"/>
      <c r="C106" s="18" t="s">
        <v>536</v>
      </c>
      <c r="D106" s="19"/>
      <c r="E106" s="8"/>
      <c r="F106" s="21">
        <f>Source!AM62</f>
        <v>0.45</v>
      </c>
      <c r="G106" s="20">
        <f>Source!DE62</f>
      </c>
      <c r="H106" s="8">
        <f>Source!AV62</f>
        <v>1.047</v>
      </c>
      <c r="I106" s="22">
        <f>ROUND(Source!CR62*Source!I62/IF(Source!BB62&lt;&gt;0,Source!BB62,1),2)</f>
        <v>0.47</v>
      </c>
      <c r="J106" s="8">
        <f>IF(Source!BB62&lt;&gt;0,Source!BB62,1)</f>
        <v>7.47</v>
      </c>
      <c r="K106" s="22"/>
    </row>
    <row r="107" spans="1:23" ht="14.25">
      <c r="A107" s="17"/>
      <c r="B107" s="18"/>
      <c r="C107" s="18" t="s">
        <v>537</v>
      </c>
      <c r="D107" s="19"/>
      <c r="E107" s="8"/>
      <c r="F107" s="21">
        <f>Source!AN62</f>
        <v>0.11</v>
      </c>
      <c r="G107" s="20">
        <f>Source!DF62</f>
      </c>
      <c r="H107" s="8">
        <f>Source!AV62</f>
        <v>1.047</v>
      </c>
      <c r="I107" s="23">
        <f>ROUND(Source!CS62*Source!I62/IF(Source!BS62&lt;&gt;0,Source!BS62,1),2)</f>
        <v>0.12</v>
      </c>
      <c r="J107" s="8">
        <f>IF(Source!BS62&lt;&gt;0,Source!BS62,1)</f>
        <v>13.09</v>
      </c>
      <c r="K107" s="23"/>
      <c r="W107">
        <f>ROUND(Source!CS62*Source!I62/IF(Source!BS62&lt;&gt;0,Source!BS62,1),2)</f>
        <v>0.12</v>
      </c>
    </row>
    <row r="108" spans="1:11" ht="14.25">
      <c r="A108" s="17"/>
      <c r="B108" s="18"/>
      <c r="C108" s="18" t="s">
        <v>544</v>
      </c>
      <c r="D108" s="19"/>
      <c r="E108" s="8"/>
      <c r="F108" s="21">
        <f>Source!AL62</f>
        <v>0.14</v>
      </c>
      <c r="G108" s="20">
        <f>Source!DD62</f>
      </c>
      <c r="H108" s="8">
        <f>Source!AW62</f>
        <v>1</v>
      </c>
      <c r="I108" s="22">
        <f>ROUND(Source!CQ62*Source!I62/IF(Source!BC62&lt;&gt;0,Source!BC62,1),2)</f>
        <v>0.14</v>
      </c>
      <c r="J108" s="8">
        <f>IF(Source!BC62&lt;&gt;0,Source!BC62,1)</f>
        <v>4.56</v>
      </c>
      <c r="K108" s="22"/>
    </row>
    <row r="109" spans="1:11" ht="14.25">
      <c r="A109" s="17"/>
      <c r="B109" s="18"/>
      <c r="C109" s="18" t="s">
        <v>538</v>
      </c>
      <c r="D109" s="19" t="s">
        <v>539</v>
      </c>
      <c r="E109" s="8">
        <f>Source!DN62</f>
        <v>112</v>
      </c>
      <c r="F109" s="21"/>
      <c r="G109" s="20"/>
      <c r="H109" s="8"/>
      <c r="I109" s="22">
        <f>SUM(Q104:Q108)</f>
        <v>13.68</v>
      </c>
      <c r="J109" s="8">
        <f>Source!BZ62</f>
        <v>96</v>
      </c>
      <c r="K109" s="22"/>
    </row>
    <row r="110" spans="1:11" ht="14.25">
      <c r="A110" s="17"/>
      <c r="B110" s="18"/>
      <c r="C110" s="18" t="s">
        <v>540</v>
      </c>
      <c r="D110" s="19" t="s">
        <v>539</v>
      </c>
      <c r="E110" s="8">
        <f>Source!DO62</f>
        <v>70</v>
      </c>
      <c r="F110" s="21"/>
      <c r="G110" s="20"/>
      <c r="H110" s="8"/>
      <c r="I110" s="22">
        <f>SUM(S104:S109)</f>
        <v>8.55</v>
      </c>
      <c r="J110" s="8">
        <f>Source!CA62</f>
        <v>42</v>
      </c>
      <c r="K110" s="22"/>
    </row>
    <row r="111" spans="1:11" ht="14.25">
      <c r="A111" s="17"/>
      <c r="B111" s="18"/>
      <c r="C111" s="18" t="s">
        <v>541</v>
      </c>
      <c r="D111" s="19" t="s">
        <v>539</v>
      </c>
      <c r="E111" s="8">
        <f>175</f>
        <v>175</v>
      </c>
      <c r="F111" s="21"/>
      <c r="G111" s="20"/>
      <c r="H111" s="8"/>
      <c r="I111" s="22">
        <f>SUM(U104:U110)</f>
        <v>0.21</v>
      </c>
      <c r="J111" s="8">
        <f>167</f>
        <v>167</v>
      </c>
      <c r="K111" s="22"/>
    </row>
    <row r="112" spans="1:11" ht="14.25">
      <c r="A112" s="25"/>
      <c r="B112" s="26"/>
      <c r="C112" s="26" t="s">
        <v>542</v>
      </c>
      <c r="D112" s="27" t="s">
        <v>543</v>
      </c>
      <c r="E112" s="28">
        <f>Source!AQ62</f>
        <v>1.03</v>
      </c>
      <c r="F112" s="29"/>
      <c r="G112" s="30">
        <f>Source!DI62</f>
      </c>
      <c r="H112" s="28">
        <f>Source!AV62</f>
        <v>1.047</v>
      </c>
      <c r="I112" s="31">
        <f>Source!U62</f>
        <v>1.0784099999999999</v>
      </c>
      <c r="J112" s="28"/>
      <c r="K112" s="31"/>
    </row>
    <row r="113" spans="8:27" ht="15">
      <c r="H113" s="50">
        <f>ROUND(Source!CQ62*Source!I62/IF(Source!BC62&lt;&gt;0,Source!BC62,1),2)+ROUND(Source!CT62*Source!I62/IF(Source!BA62&lt;&gt;0,Source!BA62,1),2)+ROUND(Source!CR62*Source!I62/IF(Source!BB62&lt;&gt;0,Source!BB62,1),2)+SUM(I109:I111)</f>
        <v>35.260000000000005</v>
      </c>
      <c r="I113" s="50"/>
      <c r="J113" s="50"/>
      <c r="K113" s="50"/>
      <c r="O113" s="24">
        <f>H113</f>
        <v>35.260000000000005</v>
      </c>
      <c r="P113" s="24">
        <f>J113</f>
        <v>0</v>
      </c>
      <c r="X113">
        <f>IF(Source!BI62&lt;=1,H113,0)</f>
        <v>0</v>
      </c>
      <c r="Y113">
        <f>IF(Source!BI62=2,H113,0)</f>
        <v>35.260000000000005</v>
      </c>
      <c r="Z113">
        <f>IF(Source!BI62=3,H113,0)</f>
        <v>0</v>
      </c>
      <c r="AA113">
        <f>IF(Source!BI62=4,H113,0)</f>
        <v>0</v>
      </c>
    </row>
    <row r="114" spans="1:22" ht="114">
      <c r="A114" s="17" t="str">
        <f>Source!E63</f>
        <v>10</v>
      </c>
      <c r="B114" s="18" t="str">
        <f>Source!F63</f>
        <v>4.8-218-1</v>
      </c>
      <c r="C114" s="18" t="str">
        <f>Source!G63</f>
        <v>ВЫКЛЮЧАТЕЛИ УСТАНОВОЧНЫЕ АВТОМАТИЧЕСКИЕ (АВТОМАТЫ) ИЛИ НЕАВТОМАТИЧЕСКИЕ, АВТОМАТ ОДНО-,ДВУХ-,ТРЕХПОЛЮСНЫЙ, УСТАНАВЛИВАЕМЫЙ НА КОНСТРУКЦИИ НА СТЕНЕ ИЛИ КОЛОННЕ НА ТОК ДО 25 А</v>
      </c>
      <c r="D114" s="19" t="str">
        <f>Source!H63</f>
        <v>шт.</v>
      </c>
      <c r="E114" s="8">
        <f>Source!I63</f>
        <v>1</v>
      </c>
      <c r="F114" s="21"/>
      <c r="G114" s="20"/>
      <c r="H114" s="8"/>
      <c r="I114" s="22"/>
      <c r="J114" s="8"/>
      <c r="K114" s="22"/>
      <c r="Q114">
        <f>ROUND((Source!DN63/100)*ROUND(Source!CT63*Source!I63/IF(Source!BA63&lt;&gt;0,Source!BA63,1),2),2)</f>
        <v>15.7</v>
      </c>
      <c r="R114">
        <f>Source!X63</f>
        <v>176.2</v>
      </c>
      <c r="S114">
        <f>ROUND((Source!DO63/100)*ROUND(Source!CT63*Source!I63/IF(Source!BA63&lt;&gt;0,Source!BA63,1),2),2)</f>
        <v>9.81</v>
      </c>
      <c r="T114">
        <f>Source!Y63</f>
        <v>77.09</v>
      </c>
      <c r="U114">
        <f>ROUND((175/100)*ROUND(Source!CS63*Source!I63/IF(Source!BS63&lt;&gt;0,Source!BS63,1),2),2)</f>
        <v>0.49</v>
      </c>
      <c r="V114">
        <f>ROUND((167/100)*ROUND(Source!CS63*Source!I63,2),2)</f>
        <v>6.05</v>
      </c>
    </row>
    <row r="115" spans="1:23" ht="14.25">
      <c r="A115" s="17"/>
      <c r="B115" s="18"/>
      <c r="C115" s="18" t="s">
        <v>535</v>
      </c>
      <c r="D115" s="19"/>
      <c r="E115" s="8"/>
      <c r="F115" s="21">
        <f>Source!AO63</f>
        <v>16.74</v>
      </c>
      <c r="G115" s="20" t="str">
        <f>Source!DG63</f>
        <v>)*0,8</v>
      </c>
      <c r="H115" s="8">
        <f>Source!AV63</f>
        <v>1.047</v>
      </c>
      <c r="I115" s="22">
        <f>ROUND(Source!CT63*Source!I63/IF(Source!BA63&lt;&gt;0,Source!BA63,1),2)</f>
        <v>14.02</v>
      </c>
      <c r="J115" s="8">
        <f>IF(Source!BA63&lt;&gt;0,Source!BA63,1)</f>
        <v>13.09</v>
      </c>
      <c r="K115" s="22"/>
      <c r="W115">
        <f>ROUND(Source!CT63*Source!I63/IF(Source!BA63&lt;&gt;0,Source!BA63,1),2)</f>
        <v>14.02</v>
      </c>
    </row>
    <row r="116" spans="1:11" ht="14.25">
      <c r="A116" s="17"/>
      <c r="B116" s="18"/>
      <c r="C116" s="18" t="s">
        <v>536</v>
      </c>
      <c r="D116" s="19"/>
      <c r="E116" s="8"/>
      <c r="F116" s="21">
        <f>Source!AM63</f>
        <v>4.93</v>
      </c>
      <c r="G116" s="20" t="str">
        <f>Source!DE63</f>
        <v>)*0,8</v>
      </c>
      <c r="H116" s="8">
        <f>Source!AV63</f>
        <v>1.047</v>
      </c>
      <c r="I116" s="22">
        <f>ROUND(Source!CR63*Source!I63/IF(Source!BB63&lt;&gt;0,Source!BB63,1),2)</f>
        <v>4.13</v>
      </c>
      <c r="J116" s="8">
        <f>IF(Source!BB63&lt;&gt;0,Source!BB63,1)</f>
        <v>5.3</v>
      </c>
      <c r="K116" s="22"/>
    </row>
    <row r="117" spans="1:23" ht="14.25">
      <c r="A117" s="17"/>
      <c r="B117" s="18"/>
      <c r="C117" s="18" t="s">
        <v>537</v>
      </c>
      <c r="D117" s="19"/>
      <c r="E117" s="8"/>
      <c r="F117" s="21">
        <f>Source!AN63</f>
        <v>0.33</v>
      </c>
      <c r="G117" s="20" t="str">
        <f>Source!DF63</f>
        <v>)*0,8</v>
      </c>
      <c r="H117" s="8">
        <f>Source!AV63</f>
        <v>1.047</v>
      </c>
      <c r="I117" s="23">
        <f>ROUND(Source!CS63*Source!I63/IF(Source!BS63&lt;&gt;0,Source!BS63,1),2)</f>
        <v>0.28</v>
      </c>
      <c r="J117" s="8">
        <f>IF(Source!BS63&lt;&gt;0,Source!BS63,1)</f>
        <v>13.09</v>
      </c>
      <c r="K117" s="23"/>
      <c r="W117">
        <f>ROUND(Source!CS63*Source!I63/IF(Source!BS63&lt;&gt;0,Source!BS63,1),2)</f>
        <v>0.28</v>
      </c>
    </row>
    <row r="118" spans="1:11" ht="14.25">
      <c r="A118" s="17"/>
      <c r="B118" s="18"/>
      <c r="C118" s="18" t="s">
        <v>544</v>
      </c>
      <c r="D118" s="19"/>
      <c r="E118" s="8"/>
      <c r="F118" s="21">
        <f>Source!AL63</f>
        <v>15.47</v>
      </c>
      <c r="G118" s="20">
        <f>Source!DD63</f>
      </c>
      <c r="H118" s="8">
        <f>Source!AW63</f>
        <v>1</v>
      </c>
      <c r="I118" s="22">
        <f>ROUND(Source!CQ63*Source!I63/IF(Source!BC63&lt;&gt;0,Source!BC63,1),2)</f>
        <v>15.47</v>
      </c>
      <c r="J118" s="8">
        <f>IF(Source!BC63&lt;&gt;0,Source!BC63,1)</f>
        <v>4.56</v>
      </c>
      <c r="K118" s="22"/>
    </row>
    <row r="119" spans="1:11" ht="14.25">
      <c r="A119" s="17"/>
      <c r="B119" s="18"/>
      <c r="C119" s="18" t="s">
        <v>538</v>
      </c>
      <c r="D119" s="19" t="s">
        <v>539</v>
      </c>
      <c r="E119" s="8">
        <f>Source!DN63</f>
        <v>112</v>
      </c>
      <c r="F119" s="21"/>
      <c r="G119" s="20"/>
      <c r="H119" s="8"/>
      <c r="I119" s="22">
        <f>SUM(Q114:Q118)</f>
        <v>15.7</v>
      </c>
      <c r="J119" s="8">
        <f>Source!BZ63</f>
        <v>96</v>
      </c>
      <c r="K119" s="22"/>
    </row>
    <row r="120" spans="1:11" ht="14.25">
      <c r="A120" s="17"/>
      <c r="B120" s="18"/>
      <c r="C120" s="18" t="s">
        <v>540</v>
      </c>
      <c r="D120" s="19" t="s">
        <v>539</v>
      </c>
      <c r="E120" s="8">
        <f>Source!DO63</f>
        <v>70</v>
      </c>
      <c r="F120" s="21"/>
      <c r="G120" s="20"/>
      <c r="H120" s="8"/>
      <c r="I120" s="22">
        <f>SUM(S114:S119)</f>
        <v>9.81</v>
      </c>
      <c r="J120" s="8">
        <f>Source!CA63</f>
        <v>42</v>
      </c>
      <c r="K120" s="22"/>
    </row>
    <row r="121" spans="1:11" ht="14.25">
      <c r="A121" s="17"/>
      <c r="B121" s="18"/>
      <c r="C121" s="18" t="s">
        <v>541</v>
      </c>
      <c r="D121" s="19" t="s">
        <v>539</v>
      </c>
      <c r="E121" s="8">
        <f>175</f>
        <v>175</v>
      </c>
      <c r="F121" s="21"/>
      <c r="G121" s="20"/>
      <c r="H121" s="8"/>
      <c r="I121" s="22">
        <f>SUM(U114:U120)</f>
        <v>0.49</v>
      </c>
      <c r="J121" s="8">
        <f>167</f>
        <v>167</v>
      </c>
      <c r="K121" s="22"/>
    </row>
    <row r="122" spans="1:11" ht="14.25">
      <c r="A122" s="25"/>
      <c r="B122" s="26"/>
      <c r="C122" s="26" t="s">
        <v>542</v>
      </c>
      <c r="D122" s="27" t="s">
        <v>543</v>
      </c>
      <c r="E122" s="28">
        <f>Source!AQ63</f>
        <v>1.34</v>
      </c>
      <c r="F122" s="29"/>
      <c r="G122" s="30" t="str">
        <f>Source!DI63</f>
        <v>)*0,8</v>
      </c>
      <c r="H122" s="28">
        <f>Source!AV63</f>
        <v>1.047</v>
      </c>
      <c r="I122" s="31">
        <f>Source!U63</f>
        <v>1.122384</v>
      </c>
      <c r="J122" s="28"/>
      <c r="K122" s="31"/>
    </row>
    <row r="123" spans="8:27" ht="15">
      <c r="H123" s="50">
        <f>ROUND(Source!CQ63*Source!I63/IF(Source!BC63&lt;&gt;0,Source!BC63,1),2)+ROUND(Source!CT63*Source!I63/IF(Source!BA63&lt;&gt;0,Source!BA63,1),2)+ROUND(Source!CR63*Source!I63/IF(Source!BB63&lt;&gt;0,Source!BB63,1),2)+SUM(I119:I121)</f>
        <v>59.620000000000005</v>
      </c>
      <c r="I123" s="50"/>
      <c r="J123" s="50"/>
      <c r="K123" s="50"/>
      <c r="O123" s="24">
        <f>H123</f>
        <v>59.620000000000005</v>
      </c>
      <c r="P123" s="24">
        <f>J123</f>
        <v>0</v>
      </c>
      <c r="X123">
        <f>IF(Source!BI63&lt;=1,H123,0)</f>
        <v>0</v>
      </c>
      <c r="Y123">
        <f>IF(Source!BI63=2,H123,0)</f>
        <v>59.620000000000005</v>
      </c>
      <c r="Z123">
        <f>IF(Source!BI63=3,H123,0)</f>
        <v>0</v>
      </c>
      <c r="AA123">
        <f>IF(Source!BI63=4,H123,0)</f>
        <v>0</v>
      </c>
    </row>
    <row r="124" spans="1:22" ht="71.25">
      <c r="A124" s="17" t="str">
        <f>Source!E64</f>
        <v>11</v>
      </c>
      <c r="B124" s="18" t="str">
        <f>Source!F64</f>
        <v>4.8-172-1</v>
      </c>
      <c r="C124" s="18" t="str">
        <f>Source!G64</f>
        <v>ТРУБЫ ВИНИПЛАСТОВЫЕ ПО УСТАНОВЛЕННЫМ КОНСТРУКЦИЯМ, ПО СТЕНАМ И КОЛОННАМ С КРЕПЛЕНИЕМ СКОБАМИ, ВНУТРЕННИЙ ДИАМЕТР, ММ, ДО: 25</v>
      </c>
      <c r="D124" s="19" t="str">
        <f>Source!H64</f>
        <v>100 м</v>
      </c>
      <c r="E124" s="8">
        <f>Source!I64</f>
        <v>0.12</v>
      </c>
      <c r="F124" s="21"/>
      <c r="G124" s="20"/>
      <c r="H124" s="8"/>
      <c r="I124" s="22"/>
      <c r="J124" s="8"/>
      <c r="K124" s="22"/>
      <c r="Q124">
        <f>ROUND((Source!DN64/100)*ROUND(Source!CT64*Source!I64/IF(Source!BA64&lt;&gt;0,Source!BA64,1),2),2)</f>
        <v>35.92</v>
      </c>
      <c r="R124">
        <f>Source!X64</f>
        <v>402.97</v>
      </c>
      <c r="S124">
        <f>ROUND((Source!DO64/100)*ROUND(Source!CT64*Source!I64/IF(Source!BA64&lt;&gt;0,Source!BA64,1),2),2)</f>
        <v>22.45</v>
      </c>
      <c r="T124">
        <f>Source!Y64</f>
        <v>176.3</v>
      </c>
      <c r="U124">
        <f>ROUND((175/100)*ROUND(Source!CS64*Source!I64/IF(Source!BS64&lt;&gt;0,Source!BS64,1),2),2)</f>
        <v>1.89</v>
      </c>
      <c r="V124">
        <f>ROUND((167/100)*ROUND(Source!CS64*Source!I64,2),2)</f>
        <v>23.6</v>
      </c>
    </row>
    <row r="125" spans="1:23" ht="14.25">
      <c r="A125" s="17"/>
      <c r="B125" s="18"/>
      <c r="C125" s="18" t="s">
        <v>535</v>
      </c>
      <c r="D125" s="19"/>
      <c r="E125" s="8"/>
      <c r="F125" s="21">
        <f>Source!AO64</f>
        <v>255.23</v>
      </c>
      <c r="G125" s="20">
        <f>Source!DG64</f>
      </c>
      <c r="H125" s="8">
        <f>Source!AV64</f>
        <v>1.047</v>
      </c>
      <c r="I125" s="22">
        <f>ROUND(Source!CT64*Source!I64/IF(Source!BA64&lt;&gt;0,Source!BA64,1),2)</f>
        <v>32.07</v>
      </c>
      <c r="J125" s="8">
        <f>IF(Source!BA64&lt;&gt;0,Source!BA64,1)</f>
        <v>13.09</v>
      </c>
      <c r="K125" s="22"/>
      <c r="W125">
        <f>ROUND(Source!CT64*Source!I64/IF(Source!BA64&lt;&gt;0,Source!BA64,1),2)</f>
        <v>32.07</v>
      </c>
    </row>
    <row r="126" spans="1:11" ht="14.25">
      <c r="A126" s="17"/>
      <c r="B126" s="18"/>
      <c r="C126" s="18" t="s">
        <v>536</v>
      </c>
      <c r="D126" s="19"/>
      <c r="E126" s="8"/>
      <c r="F126" s="21">
        <f>Source!AM64</f>
        <v>116.22</v>
      </c>
      <c r="G126" s="20">
        <f>Source!DE64</f>
      </c>
      <c r="H126" s="8">
        <f>Source!AV64</f>
        <v>1.047</v>
      </c>
      <c r="I126" s="22">
        <f>ROUND(Source!CR64*Source!I64/IF(Source!BB64&lt;&gt;0,Source!BB64,1),2)</f>
        <v>14.6</v>
      </c>
      <c r="J126" s="8">
        <f>IF(Source!BB64&lt;&gt;0,Source!BB64,1)</f>
        <v>5.18</v>
      </c>
      <c r="K126" s="22"/>
    </row>
    <row r="127" spans="1:23" ht="14.25">
      <c r="A127" s="17"/>
      <c r="B127" s="18"/>
      <c r="C127" s="18" t="s">
        <v>537</v>
      </c>
      <c r="D127" s="19"/>
      <c r="E127" s="8"/>
      <c r="F127" s="21">
        <f>Source!AN64</f>
        <v>8.59</v>
      </c>
      <c r="G127" s="20">
        <f>Source!DF64</f>
      </c>
      <c r="H127" s="8">
        <f>Source!AV64</f>
        <v>1.047</v>
      </c>
      <c r="I127" s="23">
        <f>ROUND(Source!CS64*Source!I64/IF(Source!BS64&lt;&gt;0,Source!BS64,1),2)</f>
        <v>1.08</v>
      </c>
      <c r="J127" s="8">
        <f>IF(Source!BS64&lt;&gt;0,Source!BS64,1)</f>
        <v>13.09</v>
      </c>
      <c r="K127" s="23"/>
      <c r="W127">
        <f>ROUND(Source!CS64*Source!I64/IF(Source!BS64&lt;&gt;0,Source!BS64,1),2)</f>
        <v>1.08</v>
      </c>
    </row>
    <row r="128" spans="1:11" ht="14.25">
      <c r="A128" s="17"/>
      <c r="B128" s="18"/>
      <c r="C128" s="18" t="s">
        <v>544</v>
      </c>
      <c r="D128" s="19"/>
      <c r="E128" s="8"/>
      <c r="F128" s="21">
        <f>Source!AL64</f>
        <v>119</v>
      </c>
      <c r="G128" s="20">
        <f>Source!DD64</f>
      </c>
      <c r="H128" s="8">
        <f>Source!AW64</f>
        <v>1</v>
      </c>
      <c r="I128" s="22">
        <f>ROUND(Source!CQ64*Source!I64/IF(Source!BC64&lt;&gt;0,Source!BC64,1),2)</f>
        <v>14.28</v>
      </c>
      <c r="J128" s="8">
        <f>IF(Source!BC64&lt;&gt;0,Source!BC64,1)</f>
        <v>4.56</v>
      </c>
      <c r="K128" s="22"/>
    </row>
    <row r="129" spans="1:11" ht="14.25">
      <c r="A129" s="17"/>
      <c r="B129" s="18"/>
      <c r="C129" s="18" t="s">
        <v>538</v>
      </c>
      <c r="D129" s="19" t="s">
        <v>539</v>
      </c>
      <c r="E129" s="8">
        <f>Source!DN64</f>
        <v>112</v>
      </c>
      <c r="F129" s="21"/>
      <c r="G129" s="20"/>
      <c r="H129" s="8"/>
      <c r="I129" s="22">
        <f>SUM(Q124:Q128)</f>
        <v>35.92</v>
      </c>
      <c r="J129" s="8">
        <f>Source!BZ64</f>
        <v>96</v>
      </c>
      <c r="K129" s="22"/>
    </row>
    <row r="130" spans="1:11" ht="14.25">
      <c r="A130" s="17"/>
      <c r="B130" s="18"/>
      <c r="C130" s="18" t="s">
        <v>540</v>
      </c>
      <c r="D130" s="19" t="s">
        <v>539</v>
      </c>
      <c r="E130" s="8">
        <f>Source!DO64</f>
        <v>70</v>
      </c>
      <c r="F130" s="21"/>
      <c r="G130" s="20"/>
      <c r="H130" s="8"/>
      <c r="I130" s="22">
        <f>SUM(S124:S129)</f>
        <v>22.45</v>
      </c>
      <c r="J130" s="8">
        <f>Source!CA64</f>
        <v>42</v>
      </c>
      <c r="K130" s="22"/>
    </row>
    <row r="131" spans="1:11" ht="14.25">
      <c r="A131" s="17"/>
      <c r="B131" s="18"/>
      <c r="C131" s="18" t="s">
        <v>541</v>
      </c>
      <c r="D131" s="19" t="s">
        <v>539</v>
      </c>
      <c r="E131" s="8">
        <f>175</f>
        <v>175</v>
      </c>
      <c r="F131" s="21"/>
      <c r="G131" s="20"/>
      <c r="H131" s="8"/>
      <c r="I131" s="22">
        <f>SUM(U124:U130)</f>
        <v>1.89</v>
      </c>
      <c r="J131" s="8">
        <f>167</f>
        <v>167</v>
      </c>
      <c r="K131" s="22"/>
    </row>
    <row r="132" spans="1:11" ht="14.25">
      <c r="A132" s="25"/>
      <c r="B132" s="26"/>
      <c r="C132" s="26" t="s">
        <v>542</v>
      </c>
      <c r="D132" s="27" t="s">
        <v>543</v>
      </c>
      <c r="E132" s="28">
        <f>Source!AQ64</f>
        <v>20.7</v>
      </c>
      <c r="F132" s="29"/>
      <c r="G132" s="30">
        <f>Source!DI64</f>
      </c>
      <c r="H132" s="28">
        <f>Source!AV64</f>
        <v>1.047</v>
      </c>
      <c r="I132" s="31">
        <f>Source!U64</f>
        <v>2.600748</v>
      </c>
      <c r="J132" s="28"/>
      <c r="K132" s="31"/>
    </row>
    <row r="133" spans="8:27" ht="15">
      <c r="H133" s="50">
        <f>ROUND(Source!CQ64*Source!I64/IF(Source!BC64&lt;&gt;0,Source!BC64,1),2)+ROUND(Source!CT64*Source!I64/IF(Source!BA64&lt;&gt;0,Source!BA64,1),2)+ROUND(Source!CR64*Source!I64/IF(Source!BB64&lt;&gt;0,Source!BB64,1),2)+SUM(I129:I131)</f>
        <v>121.21000000000001</v>
      </c>
      <c r="I133" s="50"/>
      <c r="J133" s="50"/>
      <c r="K133" s="50"/>
      <c r="O133" s="24">
        <f>H133</f>
        <v>121.21000000000001</v>
      </c>
      <c r="P133" s="24">
        <f>J133</f>
        <v>0</v>
      </c>
      <c r="X133">
        <f>IF(Source!BI64&lt;=1,H133,0)</f>
        <v>0</v>
      </c>
      <c r="Y133">
        <f>IF(Source!BI64=2,H133,0)</f>
        <v>121.21000000000001</v>
      </c>
      <c r="Z133">
        <f>IF(Source!BI64=3,H133,0)</f>
        <v>0</v>
      </c>
      <c r="AA133">
        <f>IF(Source!BI64=4,H133,0)</f>
        <v>0</v>
      </c>
    </row>
    <row r="134" spans="1:22" ht="99.75">
      <c r="A134" s="17" t="str">
        <f>Source!E65</f>
        <v>12</v>
      </c>
      <c r="B134" s="18" t="str">
        <f>Source!F65</f>
        <v>4.8-175-2</v>
      </c>
      <c r="C134" s="18" t="str">
        <f>Source!G65</f>
        <v>ЗАТЯГИВАНИЕ ПРОВОДОВ И КАБЕЛЕЙ В ПРОЛОЖЕННЫЕ ТРУБЫ И МЕТАЛЛИЧЕСКИЕ РУКАВА, ПРОВОД ПЕРВЫЙ ОДНОЖИЛЬНЫЙ ИЛИ МНОГОЖИЛЬНЫЙ В ОБЩЕЙ ОПЛЕТКЕ, СУММАРНОЕ СЕЧЕНИЕ: ДО 6 ММ2</v>
      </c>
      <c r="D134" s="19" t="str">
        <f>Source!H65</f>
        <v>100 м</v>
      </c>
      <c r="E134" s="8">
        <f>Source!I65</f>
        <v>0.08</v>
      </c>
      <c r="F134" s="21"/>
      <c r="G134" s="20"/>
      <c r="H134" s="8"/>
      <c r="I134" s="22"/>
      <c r="J134" s="8"/>
      <c r="K134" s="22"/>
      <c r="Q134">
        <f>ROUND((Source!DN65/100)*ROUND(Source!CT65*Source!I65/IF(Source!BA65&lt;&gt;0,Source!BA65,1),2),2)</f>
        <v>7.15</v>
      </c>
      <c r="R134">
        <f>Source!X65</f>
        <v>80.21</v>
      </c>
      <c r="S134">
        <f>ROUND((Source!DO65/100)*ROUND(Source!CT65*Source!I65/IF(Source!BA65&lt;&gt;0,Source!BA65,1),2),2)</f>
        <v>4.47</v>
      </c>
      <c r="T134">
        <f>Source!Y65</f>
        <v>35.09</v>
      </c>
      <c r="U134">
        <f>ROUND((175/100)*ROUND(Source!CS65*Source!I65/IF(Source!BS65&lt;&gt;0,Source!BS65,1),2),2)</f>
        <v>0.05</v>
      </c>
      <c r="V134">
        <f>ROUND((167/100)*ROUND(Source!CS65*Source!I65,2),2)</f>
        <v>0.72</v>
      </c>
    </row>
    <row r="135" spans="1:23" ht="14.25">
      <c r="A135" s="17"/>
      <c r="B135" s="18"/>
      <c r="C135" s="18" t="s">
        <v>535</v>
      </c>
      <c r="D135" s="19"/>
      <c r="E135" s="8"/>
      <c r="F135" s="21">
        <f>Source!AO65</f>
        <v>76.2</v>
      </c>
      <c r="G135" s="20">
        <f>Source!DG65</f>
      </c>
      <c r="H135" s="8">
        <f>Source!AV65</f>
        <v>1.047</v>
      </c>
      <c r="I135" s="22">
        <f>ROUND(Source!CT65*Source!I65/IF(Source!BA65&lt;&gt;0,Source!BA65,1),2)</f>
        <v>6.38</v>
      </c>
      <c r="J135" s="8">
        <f>IF(Source!BA65&lt;&gt;0,Source!BA65,1)</f>
        <v>13.09</v>
      </c>
      <c r="K135" s="22"/>
      <c r="W135">
        <f>ROUND(Source!CT65*Source!I65/IF(Source!BA65&lt;&gt;0,Source!BA65,1),2)</f>
        <v>6.38</v>
      </c>
    </row>
    <row r="136" spans="1:11" ht="14.25">
      <c r="A136" s="17"/>
      <c r="B136" s="18"/>
      <c r="C136" s="18" t="s">
        <v>536</v>
      </c>
      <c r="D136" s="19"/>
      <c r="E136" s="8"/>
      <c r="F136" s="21">
        <f>Source!AM65</f>
        <v>1.69</v>
      </c>
      <c r="G136" s="20">
        <f>Source!DE65</f>
      </c>
      <c r="H136" s="8">
        <f>Source!AV65</f>
        <v>1.047</v>
      </c>
      <c r="I136" s="22">
        <f>ROUND(Source!CR65*Source!I65/IF(Source!BB65&lt;&gt;0,Source!BB65,1),2)</f>
        <v>0.14</v>
      </c>
      <c r="J136" s="8">
        <f>IF(Source!BB65&lt;&gt;0,Source!BB65,1)</f>
        <v>7.68</v>
      </c>
      <c r="K136" s="22"/>
    </row>
    <row r="137" spans="1:23" ht="14.25">
      <c r="A137" s="17"/>
      <c r="B137" s="18"/>
      <c r="C137" s="18" t="s">
        <v>537</v>
      </c>
      <c r="D137" s="19"/>
      <c r="E137" s="8"/>
      <c r="F137" s="21">
        <f>Source!AN65</f>
        <v>0.39</v>
      </c>
      <c r="G137" s="20">
        <f>Source!DF65</f>
      </c>
      <c r="H137" s="8">
        <f>Source!AV65</f>
        <v>1.047</v>
      </c>
      <c r="I137" s="23">
        <f>ROUND(Source!CS65*Source!I65/IF(Source!BS65&lt;&gt;0,Source!BS65,1),2)</f>
        <v>0.03</v>
      </c>
      <c r="J137" s="8">
        <f>IF(Source!BS65&lt;&gt;0,Source!BS65,1)</f>
        <v>13.09</v>
      </c>
      <c r="K137" s="23"/>
      <c r="W137">
        <f>ROUND(Source!CS65*Source!I65/IF(Source!BS65&lt;&gt;0,Source!BS65,1),2)</f>
        <v>0.03</v>
      </c>
    </row>
    <row r="138" spans="1:11" ht="14.25">
      <c r="A138" s="17"/>
      <c r="B138" s="18"/>
      <c r="C138" s="18" t="s">
        <v>544</v>
      </c>
      <c r="D138" s="19"/>
      <c r="E138" s="8"/>
      <c r="F138" s="21">
        <f>Source!AL65</f>
        <v>9.94</v>
      </c>
      <c r="G138" s="20">
        <f>Source!DD65</f>
      </c>
      <c r="H138" s="8">
        <f>Source!AW65</f>
        <v>1</v>
      </c>
      <c r="I138" s="22">
        <f>ROUND(Source!CQ65*Source!I65/IF(Source!BC65&lt;&gt;0,Source!BC65,1),2)</f>
        <v>0.8</v>
      </c>
      <c r="J138" s="8">
        <f>IF(Source!BC65&lt;&gt;0,Source!BC65,1)</f>
        <v>4.32</v>
      </c>
      <c r="K138" s="22"/>
    </row>
    <row r="139" spans="1:11" ht="14.25">
      <c r="A139" s="17"/>
      <c r="B139" s="18"/>
      <c r="C139" s="18" t="s">
        <v>538</v>
      </c>
      <c r="D139" s="19" t="s">
        <v>539</v>
      </c>
      <c r="E139" s="8">
        <f>Source!DN65</f>
        <v>112</v>
      </c>
      <c r="F139" s="21"/>
      <c r="G139" s="20"/>
      <c r="H139" s="8"/>
      <c r="I139" s="22">
        <f>SUM(Q134:Q138)</f>
        <v>7.15</v>
      </c>
      <c r="J139" s="8">
        <f>Source!BZ65</f>
        <v>96</v>
      </c>
      <c r="K139" s="22"/>
    </row>
    <row r="140" spans="1:11" ht="14.25">
      <c r="A140" s="17"/>
      <c r="B140" s="18"/>
      <c r="C140" s="18" t="s">
        <v>540</v>
      </c>
      <c r="D140" s="19" t="s">
        <v>539</v>
      </c>
      <c r="E140" s="8">
        <f>Source!DO65</f>
        <v>70</v>
      </c>
      <c r="F140" s="21"/>
      <c r="G140" s="20"/>
      <c r="H140" s="8"/>
      <c r="I140" s="22">
        <f>SUM(S134:S139)</f>
        <v>4.47</v>
      </c>
      <c r="J140" s="8">
        <f>Source!CA65</f>
        <v>42</v>
      </c>
      <c r="K140" s="22"/>
    </row>
    <row r="141" spans="1:11" ht="14.25">
      <c r="A141" s="17"/>
      <c r="B141" s="18"/>
      <c r="C141" s="18" t="s">
        <v>541</v>
      </c>
      <c r="D141" s="19" t="s">
        <v>539</v>
      </c>
      <c r="E141" s="8">
        <f>175</f>
        <v>175</v>
      </c>
      <c r="F141" s="21"/>
      <c r="G141" s="20"/>
      <c r="H141" s="8"/>
      <c r="I141" s="22">
        <f>SUM(U134:U140)</f>
        <v>0.05</v>
      </c>
      <c r="J141" s="8">
        <f>167</f>
        <v>167</v>
      </c>
      <c r="K141" s="22"/>
    </row>
    <row r="142" spans="1:11" ht="14.25">
      <c r="A142" s="25"/>
      <c r="B142" s="26"/>
      <c r="C142" s="26" t="s">
        <v>542</v>
      </c>
      <c r="D142" s="27" t="s">
        <v>543</v>
      </c>
      <c r="E142" s="28">
        <f>Source!AQ65</f>
        <v>6.18</v>
      </c>
      <c r="F142" s="29"/>
      <c r="G142" s="30">
        <f>Source!DI65</f>
      </c>
      <c r="H142" s="28">
        <f>Source!AV65</f>
        <v>1.047</v>
      </c>
      <c r="I142" s="31">
        <f>Source!U65</f>
        <v>0.5176367999999999</v>
      </c>
      <c r="J142" s="28"/>
      <c r="K142" s="31"/>
    </row>
    <row r="143" spans="8:27" ht="15">
      <c r="H143" s="50">
        <f>ROUND(Source!CQ65*Source!I65/IF(Source!BC65&lt;&gt;0,Source!BC65,1),2)+ROUND(Source!CT65*Source!I65/IF(Source!BA65&lt;&gt;0,Source!BA65,1),2)+ROUND(Source!CR65*Source!I65/IF(Source!BB65&lt;&gt;0,Source!BB65,1),2)+SUM(I139:I141)</f>
        <v>18.990000000000002</v>
      </c>
      <c r="I143" s="50"/>
      <c r="J143" s="50">
        <f>Source!O65+SUM(K139:K141)</f>
        <v>88.08</v>
      </c>
      <c r="K143" s="50"/>
      <c r="O143" s="24">
        <f>H143</f>
        <v>18.990000000000002</v>
      </c>
      <c r="P143" s="24">
        <f>J143</f>
        <v>88.08</v>
      </c>
      <c r="X143">
        <f>IF(Source!BI65&lt;=1,H143,0)</f>
        <v>0</v>
      </c>
      <c r="Y143">
        <f>IF(Source!BI65=2,H143,0)</f>
        <v>18.990000000000002</v>
      </c>
      <c r="Z143">
        <f>IF(Source!BI65=3,H143,0)</f>
        <v>0</v>
      </c>
      <c r="AA143">
        <f>IF(Source!BI65=4,H143,0)</f>
        <v>0</v>
      </c>
    </row>
    <row r="144" spans="1:22" ht="42.75">
      <c r="A144" s="17" t="str">
        <f>Source!E66</f>
        <v>13</v>
      </c>
      <c r="B144" s="18" t="str">
        <f>Source!F66</f>
        <v>4.8-80-1</v>
      </c>
      <c r="C144" s="18" t="str">
        <f>Source!G66</f>
        <v>КАБЕЛИ ДО 35 КВ В ПРОЛОЖЕННЫХ ТРУБАХ, БЛОКАХ И КОРОБАХ, КАБЕЛЬ, МАССА 1 М: ДО 1 КГ</v>
      </c>
      <c r="D144" s="19" t="str">
        <f>Source!H66</f>
        <v>100 м</v>
      </c>
      <c r="E144" s="8">
        <f>Source!I66</f>
        <v>0.16</v>
      </c>
      <c r="F144" s="21"/>
      <c r="G144" s="20"/>
      <c r="H144" s="8"/>
      <c r="I144" s="22"/>
      <c r="J144" s="8"/>
      <c r="K144" s="22"/>
      <c r="Q144">
        <f>ROUND((Source!DN66/100)*ROUND(Source!CT66*Source!I66/IF(Source!BA66&lt;&gt;0,Source!BA66,1),2),2)</f>
        <v>25.22</v>
      </c>
      <c r="R144">
        <f>Source!X66</f>
        <v>283.04</v>
      </c>
      <c r="S144">
        <f>ROUND((Source!DO66/100)*ROUND(Source!CT66*Source!I66/IF(Source!BA66&lt;&gt;0,Source!BA66,1),2),2)</f>
        <v>15.76</v>
      </c>
      <c r="T144">
        <f>Source!Y66</f>
        <v>123.83</v>
      </c>
      <c r="U144">
        <f>ROUND((175/100)*ROUND(Source!CS66*Source!I66/IF(Source!BS66&lt;&gt;0,Source!BS66,1),2),2)</f>
        <v>2.12</v>
      </c>
      <c r="V144">
        <f>ROUND((167/100)*ROUND(Source!CS66*Source!I66,2),2)</f>
        <v>26.54</v>
      </c>
    </row>
    <row r="145" ht="12.75">
      <c r="C145" s="33" t="s">
        <v>546</v>
      </c>
    </row>
    <row r="146" spans="1:23" ht="14.25">
      <c r="A146" s="17"/>
      <c r="B146" s="18"/>
      <c r="C146" s="18" t="s">
        <v>535</v>
      </c>
      <c r="D146" s="19"/>
      <c r="E146" s="8"/>
      <c r="F146" s="21">
        <f>Source!AO66</f>
        <v>131.93</v>
      </c>
      <c r="G146" s="20">
        <f>Source!DG66</f>
      </c>
      <c r="H146" s="8">
        <f>Source!AV66</f>
        <v>1.067</v>
      </c>
      <c r="I146" s="22">
        <f>ROUND(Source!CT66*Source!I66/IF(Source!BA66&lt;&gt;0,Source!BA66,1),2)</f>
        <v>22.52</v>
      </c>
      <c r="J146" s="8">
        <f>IF(Source!BA66&lt;&gt;0,Source!BA66,1)</f>
        <v>13.09</v>
      </c>
      <c r="K146" s="22"/>
      <c r="W146">
        <f>ROUND(Source!CT66*Source!I66/IF(Source!BA66&lt;&gt;0,Source!BA66,1),2)</f>
        <v>22.52</v>
      </c>
    </row>
    <row r="147" spans="1:11" ht="14.25">
      <c r="A147" s="17"/>
      <c r="B147" s="18"/>
      <c r="C147" s="18" t="s">
        <v>536</v>
      </c>
      <c r="D147" s="19"/>
      <c r="E147" s="8"/>
      <c r="F147" s="21">
        <f>Source!AM66</f>
        <v>31.63</v>
      </c>
      <c r="G147" s="20">
        <f>Source!DE66</f>
      </c>
      <c r="H147" s="8">
        <f>Source!AV66</f>
        <v>1.067</v>
      </c>
      <c r="I147" s="22">
        <f>ROUND(Source!CR66*Source!I66/IF(Source!BB66&lt;&gt;0,Source!BB66,1),2)</f>
        <v>5.4</v>
      </c>
      <c r="J147" s="8">
        <f>IF(Source!BB66&lt;&gt;0,Source!BB66,1)</f>
        <v>7.52</v>
      </c>
      <c r="K147" s="22"/>
    </row>
    <row r="148" spans="1:23" ht="14.25">
      <c r="A148" s="17"/>
      <c r="B148" s="18"/>
      <c r="C148" s="18" t="s">
        <v>537</v>
      </c>
      <c r="D148" s="19"/>
      <c r="E148" s="8"/>
      <c r="F148" s="21">
        <f>Source!AN66</f>
        <v>7.11</v>
      </c>
      <c r="G148" s="20">
        <f>Source!DF66</f>
      </c>
      <c r="H148" s="8">
        <f>Source!AV66</f>
        <v>1.067</v>
      </c>
      <c r="I148" s="23">
        <f>ROUND(Source!CS66*Source!I66/IF(Source!BS66&lt;&gt;0,Source!BS66,1),2)</f>
        <v>1.21</v>
      </c>
      <c r="J148" s="8">
        <f>IF(Source!BS66&lt;&gt;0,Source!BS66,1)</f>
        <v>13.09</v>
      </c>
      <c r="K148" s="23"/>
      <c r="W148">
        <f>ROUND(Source!CS66*Source!I66/IF(Source!BS66&lt;&gt;0,Source!BS66,1),2)</f>
        <v>1.21</v>
      </c>
    </row>
    <row r="149" spans="1:11" ht="14.25">
      <c r="A149" s="17"/>
      <c r="B149" s="18"/>
      <c r="C149" s="18" t="s">
        <v>544</v>
      </c>
      <c r="D149" s="19"/>
      <c r="E149" s="8"/>
      <c r="F149" s="21">
        <f>Source!AL66</f>
        <v>35.14</v>
      </c>
      <c r="G149" s="20">
        <f>Source!DD66</f>
      </c>
      <c r="H149" s="8">
        <f>Source!AW66</f>
        <v>1.081</v>
      </c>
      <c r="I149" s="22">
        <f>ROUND(Source!CQ66*Source!I66/IF(Source!BC66&lt;&gt;0,Source!BC66,1),2)</f>
        <v>6.08</v>
      </c>
      <c r="J149" s="8">
        <f>IF(Source!BC66&lt;&gt;0,Source!BC66,1)</f>
        <v>4.56</v>
      </c>
      <c r="K149" s="22"/>
    </row>
    <row r="150" spans="1:11" ht="14.25">
      <c r="A150" s="17"/>
      <c r="B150" s="18"/>
      <c r="C150" s="18" t="s">
        <v>538</v>
      </c>
      <c r="D150" s="19" t="s">
        <v>539</v>
      </c>
      <c r="E150" s="8">
        <f>Source!DN66</f>
        <v>112</v>
      </c>
      <c r="F150" s="21"/>
      <c r="G150" s="20"/>
      <c r="H150" s="8"/>
      <c r="I150" s="22">
        <f>SUM(Q144:Q149)</f>
        <v>25.22</v>
      </c>
      <c r="J150" s="8">
        <f>Source!BZ66</f>
        <v>96</v>
      </c>
      <c r="K150" s="22"/>
    </row>
    <row r="151" spans="1:11" ht="14.25">
      <c r="A151" s="17"/>
      <c r="B151" s="18"/>
      <c r="C151" s="18" t="s">
        <v>540</v>
      </c>
      <c r="D151" s="19" t="s">
        <v>539</v>
      </c>
      <c r="E151" s="8">
        <f>Source!DO66</f>
        <v>70</v>
      </c>
      <c r="F151" s="21"/>
      <c r="G151" s="20"/>
      <c r="H151" s="8"/>
      <c r="I151" s="22">
        <f>SUM(S144:S150)</f>
        <v>15.76</v>
      </c>
      <c r="J151" s="8">
        <f>Source!CA66</f>
        <v>42</v>
      </c>
      <c r="K151" s="22"/>
    </row>
    <row r="152" spans="1:11" ht="14.25">
      <c r="A152" s="17"/>
      <c r="B152" s="18"/>
      <c r="C152" s="18" t="s">
        <v>541</v>
      </c>
      <c r="D152" s="19" t="s">
        <v>539</v>
      </c>
      <c r="E152" s="8">
        <f>175</f>
        <v>175</v>
      </c>
      <c r="F152" s="21"/>
      <c r="G152" s="20"/>
      <c r="H152" s="8"/>
      <c r="I152" s="22">
        <f>SUM(U144:U151)</f>
        <v>2.12</v>
      </c>
      <c r="J152" s="8">
        <f>167</f>
        <v>167</v>
      </c>
      <c r="K152" s="22"/>
    </row>
    <row r="153" spans="1:11" ht="14.25">
      <c r="A153" s="25"/>
      <c r="B153" s="26"/>
      <c r="C153" s="26" t="s">
        <v>542</v>
      </c>
      <c r="D153" s="27" t="s">
        <v>543</v>
      </c>
      <c r="E153" s="28">
        <f>Source!AQ66</f>
        <v>10.7</v>
      </c>
      <c r="F153" s="29"/>
      <c r="G153" s="30">
        <f>Source!DI66</f>
      </c>
      <c r="H153" s="28">
        <f>Source!AV66</f>
        <v>1.067</v>
      </c>
      <c r="I153" s="31">
        <f>Source!U66</f>
        <v>1.8267039999999997</v>
      </c>
      <c r="J153" s="28"/>
      <c r="K153" s="31"/>
    </row>
    <row r="154" spans="8:27" ht="15">
      <c r="H154" s="50">
        <f>ROUND(Source!CQ66*Source!I66/IF(Source!BC66&lt;&gt;0,Source!BC66,1),2)+ROUND(Source!CT66*Source!I66/IF(Source!BA66&lt;&gt;0,Source!BA66,1),2)+ROUND(Source!CR66*Source!I66/IF(Source!BB66&lt;&gt;0,Source!BB66,1),2)+SUM(I150:I152)</f>
        <v>77.1</v>
      </c>
      <c r="I154" s="50"/>
      <c r="J154" s="50">
        <f>Source!O66+SUM(K150:K152)</f>
        <v>363.15</v>
      </c>
      <c r="K154" s="50"/>
      <c r="O154" s="24">
        <f>H154</f>
        <v>77.1</v>
      </c>
      <c r="P154" s="24">
        <f>J154</f>
        <v>363.15</v>
      </c>
      <c r="X154">
        <f>IF(Source!BI66&lt;=1,H154,0)</f>
        <v>0</v>
      </c>
      <c r="Y154">
        <f>IF(Source!BI66=2,H154,0)</f>
        <v>77.1</v>
      </c>
      <c r="Z154">
        <f>IF(Source!BI66=3,H154,0)</f>
        <v>0</v>
      </c>
      <c r="AA154">
        <f>IF(Source!BI66=4,H154,0)</f>
        <v>0</v>
      </c>
    </row>
    <row r="155" spans="1:22" ht="85.5">
      <c r="A155" s="17" t="str">
        <f>Source!E67</f>
        <v>14</v>
      </c>
      <c r="B155" s="18" t="str">
        <f>Source!F67</f>
        <v>4.8-79-10</v>
      </c>
      <c r="C155" s="18" t="str">
        <f>Source!G67</f>
        <v>КАБЕЛИ ДО 35 КВ, ПРОКЛАДЫВАЕМЫЕ ПО УСТАНОВЛЕННЫМ КОНСТРУКЦИЯМ И ЛОТКАМ, КАБЕЛЬ С КРЕПЛЕНИЕМ ПО ВСЕЙ ДЛИНЕ, МАССА 1 М: ДО 1 КГ</v>
      </c>
      <c r="D155" s="19" t="str">
        <f>Source!H67</f>
        <v>100 м</v>
      </c>
      <c r="E155" s="8">
        <f>Source!I67</f>
        <v>0.56</v>
      </c>
      <c r="F155" s="21"/>
      <c r="G155" s="20"/>
      <c r="H155" s="8"/>
      <c r="I155" s="22"/>
      <c r="J155" s="8"/>
      <c r="K155" s="22"/>
      <c r="Q155">
        <f>ROUND((Source!DN67/100)*ROUND(Source!CT67*Source!I67/IF(Source!BA67&lt;&gt;0,Source!BA67,1),2),2)</f>
        <v>125.43</v>
      </c>
      <c r="R155">
        <f>Source!X67</f>
        <v>1407.27</v>
      </c>
      <c r="S155">
        <f>ROUND((Source!DO67/100)*ROUND(Source!CT67*Source!I67/IF(Source!BA67&lt;&gt;0,Source!BA67,1),2),2)</f>
        <v>78.39</v>
      </c>
      <c r="T155">
        <f>Source!Y67</f>
        <v>615.68</v>
      </c>
      <c r="U155">
        <f>ROUND((175/100)*ROUND(Source!CS67*Source!I67/IF(Source!BS67&lt;&gt;0,Source!BS67,1),2),2)</f>
        <v>69.09</v>
      </c>
      <c r="V155">
        <f>ROUND((167/100)*ROUND(Source!CS67*Source!I67,2),2)</f>
        <v>863.14</v>
      </c>
    </row>
    <row r="156" spans="1:23" ht="14.25">
      <c r="A156" s="17"/>
      <c r="B156" s="18"/>
      <c r="C156" s="18" t="s">
        <v>535</v>
      </c>
      <c r="D156" s="19"/>
      <c r="E156" s="8"/>
      <c r="F156" s="21">
        <f>Source!AO67</f>
        <v>187.42</v>
      </c>
      <c r="G156" s="20">
        <f>Source!DG67</f>
      </c>
      <c r="H156" s="8">
        <f>Source!AV67</f>
        <v>1.067</v>
      </c>
      <c r="I156" s="22">
        <f>ROUND(Source!CT67*Source!I67/IF(Source!BA67&lt;&gt;0,Source!BA67,1),2)</f>
        <v>111.99</v>
      </c>
      <c r="J156" s="8">
        <f>IF(Source!BA67&lt;&gt;0,Source!BA67,1)</f>
        <v>13.09</v>
      </c>
      <c r="K156" s="22"/>
      <c r="W156">
        <f>ROUND(Source!CT67*Source!I67/IF(Source!BA67&lt;&gt;0,Source!BA67,1),2)</f>
        <v>111.99</v>
      </c>
    </row>
    <row r="157" spans="1:11" ht="14.25">
      <c r="A157" s="17"/>
      <c r="B157" s="18"/>
      <c r="C157" s="18" t="s">
        <v>536</v>
      </c>
      <c r="D157" s="19"/>
      <c r="E157" s="8"/>
      <c r="F157" s="21">
        <f>Source!AM67</f>
        <v>418.64</v>
      </c>
      <c r="G157" s="20">
        <f>Source!DE67</f>
      </c>
      <c r="H157" s="8">
        <f>Source!AV67</f>
        <v>1.067</v>
      </c>
      <c r="I157" s="22">
        <f>ROUND(Source!CR67*Source!I67/IF(Source!BB67&lt;&gt;0,Source!BB67,1),2)</f>
        <v>250.15</v>
      </c>
      <c r="J157" s="8">
        <f>IF(Source!BB67&lt;&gt;0,Source!BB67,1)</f>
        <v>3.81</v>
      </c>
      <c r="K157" s="22"/>
    </row>
    <row r="158" spans="1:23" ht="14.25">
      <c r="A158" s="17"/>
      <c r="B158" s="18"/>
      <c r="C158" s="18" t="s">
        <v>537</v>
      </c>
      <c r="D158" s="19"/>
      <c r="E158" s="8"/>
      <c r="F158" s="21">
        <f>Source!AN67</f>
        <v>66.08</v>
      </c>
      <c r="G158" s="20">
        <f>Source!DF67</f>
      </c>
      <c r="H158" s="8">
        <f>Source!AV67</f>
        <v>1.067</v>
      </c>
      <c r="I158" s="23">
        <f>ROUND(Source!CS67*Source!I67/IF(Source!BS67&lt;&gt;0,Source!BS67,1),2)</f>
        <v>39.48</v>
      </c>
      <c r="J158" s="8">
        <f>IF(Source!BS67&lt;&gt;0,Source!BS67,1)</f>
        <v>13.09</v>
      </c>
      <c r="K158" s="23"/>
      <c r="W158">
        <f>ROUND(Source!CS67*Source!I67/IF(Source!BS67&lt;&gt;0,Source!BS67,1),2)</f>
        <v>39.48</v>
      </c>
    </row>
    <row r="159" spans="1:11" ht="14.25">
      <c r="A159" s="17"/>
      <c r="B159" s="18"/>
      <c r="C159" s="18" t="s">
        <v>544</v>
      </c>
      <c r="D159" s="19"/>
      <c r="E159" s="8"/>
      <c r="F159" s="21">
        <f>Source!AL67</f>
        <v>37.66</v>
      </c>
      <c r="G159" s="20">
        <f>Source!DD67</f>
      </c>
      <c r="H159" s="8">
        <f>Source!AW67</f>
        <v>1.081</v>
      </c>
      <c r="I159" s="22">
        <f>ROUND(Source!CQ67*Source!I67/IF(Source!BC67&lt;&gt;0,Source!BC67,1),2)</f>
        <v>22.8</v>
      </c>
      <c r="J159" s="8">
        <f>IF(Source!BC67&lt;&gt;0,Source!BC67,1)</f>
        <v>4.56</v>
      </c>
      <c r="K159" s="22"/>
    </row>
    <row r="160" spans="1:11" ht="14.25">
      <c r="A160" s="17"/>
      <c r="B160" s="18"/>
      <c r="C160" s="18" t="s">
        <v>538</v>
      </c>
      <c r="D160" s="19" t="s">
        <v>539</v>
      </c>
      <c r="E160" s="8">
        <f>Source!DN67</f>
        <v>112</v>
      </c>
      <c r="F160" s="21"/>
      <c r="G160" s="20"/>
      <c r="H160" s="8"/>
      <c r="I160" s="22">
        <f>SUM(Q155:Q159)</f>
        <v>125.43</v>
      </c>
      <c r="J160" s="8">
        <f>Source!BZ67</f>
        <v>96</v>
      </c>
      <c r="K160" s="22"/>
    </row>
    <row r="161" spans="1:11" ht="14.25">
      <c r="A161" s="17"/>
      <c r="B161" s="18"/>
      <c r="C161" s="18" t="s">
        <v>540</v>
      </c>
      <c r="D161" s="19" t="s">
        <v>539</v>
      </c>
      <c r="E161" s="8">
        <f>Source!DO67</f>
        <v>70</v>
      </c>
      <c r="F161" s="21"/>
      <c r="G161" s="20"/>
      <c r="H161" s="8"/>
      <c r="I161" s="22">
        <f>SUM(S155:S160)</f>
        <v>78.39</v>
      </c>
      <c r="J161" s="8">
        <f>Source!CA67</f>
        <v>42</v>
      </c>
      <c r="K161" s="22"/>
    </row>
    <row r="162" spans="1:11" ht="14.25">
      <c r="A162" s="17"/>
      <c r="B162" s="18"/>
      <c r="C162" s="18" t="s">
        <v>541</v>
      </c>
      <c r="D162" s="19" t="s">
        <v>539</v>
      </c>
      <c r="E162" s="8">
        <f>175</f>
        <v>175</v>
      </c>
      <c r="F162" s="21"/>
      <c r="G162" s="20"/>
      <c r="H162" s="8"/>
      <c r="I162" s="22">
        <f>SUM(U155:U161)</f>
        <v>69.09</v>
      </c>
      <c r="J162" s="8">
        <f>167</f>
        <v>167</v>
      </c>
      <c r="K162" s="22"/>
    </row>
    <row r="163" spans="1:11" ht="14.25">
      <c r="A163" s="25"/>
      <c r="B163" s="26"/>
      <c r="C163" s="26" t="s">
        <v>542</v>
      </c>
      <c r="D163" s="27" t="s">
        <v>543</v>
      </c>
      <c r="E163" s="28">
        <f>Source!AQ67</f>
        <v>15.2</v>
      </c>
      <c r="F163" s="29"/>
      <c r="G163" s="30">
        <f>Source!DI67</f>
      </c>
      <c r="H163" s="28">
        <f>Source!AV67</f>
        <v>1.067</v>
      </c>
      <c r="I163" s="31">
        <f>Source!U67</f>
        <v>9.082304</v>
      </c>
      <c r="J163" s="28"/>
      <c r="K163" s="31"/>
    </row>
    <row r="164" spans="8:27" ht="15">
      <c r="H164" s="50">
        <f>ROUND(Source!CQ67*Source!I67/IF(Source!BC67&lt;&gt;0,Source!BC67,1),2)+ROUND(Source!CT67*Source!I67/IF(Source!BA67&lt;&gt;0,Source!BA67,1),2)+ROUND(Source!CR67*Source!I67/IF(Source!BB67&lt;&gt;0,Source!BB67,1),2)+SUM(I160:I162)</f>
        <v>657.8499999999999</v>
      </c>
      <c r="I164" s="50"/>
      <c r="J164" s="50">
        <f>Source!O67+SUM(K160:K162)</f>
        <v>2522.93</v>
      </c>
      <c r="K164" s="50"/>
      <c r="O164" s="24">
        <f>H164</f>
        <v>657.8499999999999</v>
      </c>
      <c r="P164" s="24">
        <f>J164</f>
        <v>2522.93</v>
      </c>
      <c r="X164">
        <f>IF(Source!BI67&lt;=1,H164,0)</f>
        <v>0</v>
      </c>
      <c r="Y164">
        <f>IF(Source!BI67=2,H164,0)</f>
        <v>657.8499999999999</v>
      </c>
      <c r="Z164">
        <f>IF(Source!BI67=3,H164,0)</f>
        <v>0</v>
      </c>
      <c r="AA164">
        <f>IF(Source!BI67=4,H164,0)</f>
        <v>0</v>
      </c>
    </row>
    <row r="165" spans="1:22" ht="42.75">
      <c r="A165" s="17" t="str">
        <f>Source!E68</f>
        <v>15</v>
      </c>
      <c r="B165" s="18" t="str">
        <f>Source!F68</f>
        <v>4.10-120-2</v>
      </c>
      <c r="C165" s="18" t="str">
        <f>Source!G68</f>
        <v>ПРОТЯГИВАНИЕ ОПТИЧЕСКОГО КАБЕЛЯ ГТС ПО ЗАНЯТОМУ КАНАЛУ ТРУБОПРОВОДА</v>
      </c>
      <c r="D165" s="19" t="str">
        <f>Source!H68</f>
        <v>100 м</v>
      </c>
      <c r="E165" s="8">
        <f>Source!I68</f>
        <v>0.56</v>
      </c>
      <c r="F165" s="21"/>
      <c r="G165" s="20"/>
      <c r="H165" s="8"/>
      <c r="I165" s="22"/>
      <c r="J165" s="8"/>
      <c r="K165" s="22"/>
      <c r="Q165">
        <f>ROUND((Source!DN68/100)*ROUND(Source!CT68*Source!I68/IF(Source!BA68&lt;&gt;0,Source!BA68,1),2),2)</f>
        <v>147.45</v>
      </c>
      <c r="R165">
        <f>Source!X68</f>
        <v>1654.31</v>
      </c>
      <c r="S165">
        <f>ROUND((Source!DO68/100)*ROUND(Source!CT68*Source!I68/IF(Source!BA68&lt;&gt;0,Source!BA68,1),2),2)</f>
        <v>92.16</v>
      </c>
      <c r="T165">
        <f>Source!Y68</f>
        <v>723.76</v>
      </c>
      <c r="U165">
        <f>ROUND((175/100)*ROUND(Source!CS68*Source!I68/IF(Source!BS68&lt;&gt;0,Source!BS68,1),2),2)</f>
        <v>72.98</v>
      </c>
      <c r="V165">
        <f>ROUND((167/100)*ROUND(Source!CS68*Source!I68,2),2)</f>
        <v>911.6</v>
      </c>
    </row>
    <row r="166" spans="1:23" ht="14.25">
      <c r="A166" s="17"/>
      <c r="B166" s="18"/>
      <c r="C166" s="18" t="s">
        <v>535</v>
      </c>
      <c r="D166" s="19"/>
      <c r="E166" s="8"/>
      <c r="F166" s="21">
        <f>Source!AO68</f>
        <v>220.32</v>
      </c>
      <c r="G166" s="20">
        <f>Source!DG68</f>
      </c>
      <c r="H166" s="8">
        <f>Source!AV68</f>
        <v>1.067</v>
      </c>
      <c r="I166" s="22">
        <f>ROUND(Source!CT68*Source!I68/IF(Source!BA68&lt;&gt;0,Source!BA68,1),2)</f>
        <v>131.65</v>
      </c>
      <c r="J166" s="8">
        <f>IF(Source!BA68&lt;&gt;0,Source!BA68,1)</f>
        <v>13.09</v>
      </c>
      <c r="K166" s="22"/>
      <c r="W166">
        <f>ROUND(Source!CT68*Source!I68/IF(Source!BA68&lt;&gt;0,Source!BA68,1),2)</f>
        <v>131.65</v>
      </c>
    </row>
    <row r="167" spans="1:11" ht="14.25">
      <c r="A167" s="17"/>
      <c r="B167" s="18"/>
      <c r="C167" s="18" t="s">
        <v>536</v>
      </c>
      <c r="D167" s="19"/>
      <c r="E167" s="8"/>
      <c r="F167" s="21">
        <f>Source!AM68</f>
        <v>355.05</v>
      </c>
      <c r="G167" s="20">
        <f>Source!DE68</f>
      </c>
      <c r="H167" s="8">
        <f>Source!AV68</f>
        <v>1.067</v>
      </c>
      <c r="I167" s="22">
        <f>ROUND(Source!CR68*Source!I68/IF(Source!BB68&lt;&gt;0,Source!BB68,1),2)</f>
        <v>212.15</v>
      </c>
      <c r="J167" s="8">
        <f>IF(Source!BB68&lt;&gt;0,Source!BB68,1)</f>
        <v>5.51</v>
      </c>
      <c r="K167" s="22"/>
    </row>
    <row r="168" spans="1:23" ht="14.25">
      <c r="A168" s="17"/>
      <c r="B168" s="18"/>
      <c r="C168" s="18" t="s">
        <v>537</v>
      </c>
      <c r="D168" s="19"/>
      <c r="E168" s="8"/>
      <c r="F168" s="21">
        <f>Source!AN68</f>
        <v>69.79</v>
      </c>
      <c r="G168" s="20">
        <f>Source!DF68</f>
      </c>
      <c r="H168" s="8">
        <f>Source!AV68</f>
        <v>1.067</v>
      </c>
      <c r="I168" s="23">
        <f>ROUND(Source!CS68*Source!I68/IF(Source!BS68&lt;&gt;0,Source!BS68,1),2)</f>
        <v>41.7</v>
      </c>
      <c r="J168" s="8">
        <f>IF(Source!BS68&lt;&gt;0,Source!BS68,1)</f>
        <v>13.09</v>
      </c>
      <c r="K168" s="23"/>
      <c r="W168">
        <f>ROUND(Source!CS68*Source!I68/IF(Source!BS68&lt;&gt;0,Source!BS68,1),2)</f>
        <v>41.7</v>
      </c>
    </row>
    <row r="169" spans="1:11" ht="14.25">
      <c r="A169" s="17"/>
      <c r="B169" s="18"/>
      <c r="C169" s="18" t="s">
        <v>544</v>
      </c>
      <c r="D169" s="19"/>
      <c r="E169" s="8"/>
      <c r="F169" s="21">
        <f>Source!AL68</f>
        <v>5.11</v>
      </c>
      <c r="G169" s="20">
        <f>Source!DD68</f>
      </c>
      <c r="H169" s="8">
        <f>Source!AW68</f>
        <v>1.081</v>
      </c>
      <c r="I169" s="22">
        <f>ROUND(Source!CQ68*Source!I68/IF(Source!BC68&lt;&gt;0,Source!BC68,1),2)</f>
        <v>3.09</v>
      </c>
      <c r="J169" s="8">
        <f>IF(Source!BC68&lt;&gt;0,Source!BC68,1)</f>
        <v>4.56</v>
      </c>
      <c r="K169" s="22"/>
    </row>
    <row r="170" spans="1:11" ht="14.25">
      <c r="A170" s="17"/>
      <c r="B170" s="18"/>
      <c r="C170" s="18" t="s">
        <v>538</v>
      </c>
      <c r="D170" s="19" t="s">
        <v>539</v>
      </c>
      <c r="E170" s="8">
        <f>Source!DN68</f>
        <v>112</v>
      </c>
      <c r="F170" s="21"/>
      <c r="G170" s="20"/>
      <c r="H170" s="8"/>
      <c r="I170" s="22">
        <f>SUM(Q165:Q169)</f>
        <v>147.45</v>
      </c>
      <c r="J170" s="8">
        <f>Source!BZ68</f>
        <v>96</v>
      </c>
      <c r="K170" s="22"/>
    </row>
    <row r="171" spans="1:11" ht="14.25">
      <c r="A171" s="17"/>
      <c r="B171" s="18"/>
      <c r="C171" s="18" t="s">
        <v>540</v>
      </c>
      <c r="D171" s="19" t="s">
        <v>539</v>
      </c>
      <c r="E171" s="8">
        <f>Source!DO68</f>
        <v>70</v>
      </c>
      <c r="F171" s="21"/>
      <c r="G171" s="20"/>
      <c r="H171" s="8"/>
      <c r="I171" s="22">
        <f>SUM(S165:S170)</f>
        <v>92.16</v>
      </c>
      <c r="J171" s="8">
        <f>Source!CA68</f>
        <v>42</v>
      </c>
      <c r="K171" s="22"/>
    </row>
    <row r="172" spans="1:11" ht="14.25">
      <c r="A172" s="17"/>
      <c r="B172" s="18"/>
      <c r="C172" s="18" t="s">
        <v>541</v>
      </c>
      <c r="D172" s="19" t="s">
        <v>539</v>
      </c>
      <c r="E172" s="8">
        <f>175</f>
        <v>175</v>
      </c>
      <c r="F172" s="21"/>
      <c r="G172" s="20"/>
      <c r="H172" s="8"/>
      <c r="I172" s="22">
        <f>SUM(U165:U171)</f>
        <v>72.98</v>
      </c>
      <c r="J172" s="8">
        <f>167</f>
        <v>167</v>
      </c>
      <c r="K172" s="22"/>
    </row>
    <row r="173" spans="1:11" ht="14.25">
      <c r="A173" s="25"/>
      <c r="B173" s="26"/>
      <c r="C173" s="26" t="s">
        <v>542</v>
      </c>
      <c r="D173" s="27" t="s">
        <v>543</v>
      </c>
      <c r="E173" s="28">
        <f>Source!AQ68</f>
        <v>16</v>
      </c>
      <c r="F173" s="29"/>
      <c r="G173" s="30">
        <f>Source!DI68</f>
      </c>
      <c r="H173" s="28">
        <f>Source!AV68</f>
        <v>1.067</v>
      </c>
      <c r="I173" s="31">
        <f>Source!U68</f>
        <v>9.56032</v>
      </c>
      <c r="J173" s="28"/>
      <c r="K173" s="31"/>
    </row>
    <row r="174" spans="8:27" ht="15">
      <c r="H174" s="50">
        <f>ROUND(Source!CQ68*Source!I68/IF(Source!BC68&lt;&gt;0,Source!BC68,1),2)+ROUND(Source!CT68*Source!I68/IF(Source!BA68&lt;&gt;0,Source!BA68,1),2)+ROUND(Source!CR68*Source!I68/IF(Source!BB68&lt;&gt;0,Source!BB68,1),2)+SUM(I170:I172)</f>
        <v>659.48</v>
      </c>
      <c r="I174" s="50"/>
      <c r="J174" s="50">
        <f>Source!O68+SUM(K170:K172)</f>
        <v>2906.29</v>
      </c>
      <c r="K174" s="50"/>
      <c r="O174" s="24">
        <f>H174</f>
        <v>659.48</v>
      </c>
      <c r="P174" s="24">
        <f>J174</f>
        <v>2906.29</v>
      </c>
      <c r="X174">
        <f>IF(Source!BI68&lt;=1,H174,0)</f>
        <v>0</v>
      </c>
      <c r="Y174">
        <f>IF(Source!BI68=2,H174,0)</f>
        <v>659.48</v>
      </c>
      <c r="Z174">
        <f>IF(Source!BI68=3,H174,0)</f>
        <v>0</v>
      </c>
      <c r="AA174">
        <f>IF(Source!BI68=4,H174,0)</f>
        <v>0</v>
      </c>
    </row>
    <row r="175" spans="1:22" ht="85.5">
      <c r="A175" s="17" t="str">
        <f>Source!E69</f>
        <v>16</v>
      </c>
      <c r="B175" s="18" t="str">
        <f>Source!F69</f>
        <v>4.8-89-14</v>
      </c>
      <c r="C175" s="18" t="str">
        <f>Source!G69</f>
        <v>ЗАДЕЛКИ КОНЦЕВЫЕ СУХИЕ ДЛЯ 3-4-ЖИЛЬНОГО КАБЕЛЯ С ПЛАСТМАССОВОЙ И РЕЗИНОВОЙ ИЗОЛЯЦИЕЙ НАПРЯЖЕНИЕМ ДО 1 КВ, СЕЧЕНИЕ ОДНОЙ ЖИЛЫ ДО 35 ММ2</v>
      </c>
      <c r="D175" s="19" t="str">
        <f>Source!H69</f>
        <v>шт.</v>
      </c>
      <c r="E175" s="8">
        <f>Source!I69</f>
        <v>8</v>
      </c>
      <c r="F175" s="21"/>
      <c r="G175" s="20"/>
      <c r="H175" s="8"/>
      <c r="I175" s="22"/>
      <c r="J175" s="8"/>
      <c r="K175" s="22"/>
      <c r="Q175">
        <f>ROUND((Source!DN69/100)*ROUND(Source!CT69*Source!I69/IF(Source!BA69&lt;&gt;0,Source!BA69,1),2),2)</f>
        <v>133.02</v>
      </c>
      <c r="R175">
        <f>Source!X69</f>
        <v>1492.53</v>
      </c>
      <c r="S175">
        <f>ROUND((Source!DO69/100)*ROUND(Source!CT69*Source!I69/IF(Source!BA69&lt;&gt;0,Source!BA69,1),2),2)</f>
        <v>83.14</v>
      </c>
      <c r="T175">
        <f>Source!Y69</f>
        <v>652.98</v>
      </c>
      <c r="U175">
        <f>ROUND((175/100)*ROUND(Source!CS69*Source!I69/IF(Source!BS69&lt;&gt;0,Source!BS69,1),2),2)</f>
        <v>0</v>
      </c>
      <c r="V175">
        <f>ROUND((167/100)*ROUND(Source!CS69*Source!I69,2),2)</f>
        <v>0</v>
      </c>
    </row>
    <row r="176" spans="1:23" ht="14.25">
      <c r="A176" s="17"/>
      <c r="B176" s="18"/>
      <c r="C176" s="18" t="s">
        <v>535</v>
      </c>
      <c r="D176" s="19"/>
      <c r="E176" s="8"/>
      <c r="F176" s="21">
        <f>Source!AO69</f>
        <v>14.18</v>
      </c>
      <c r="G176" s="20">
        <f>Source!DG69</f>
      </c>
      <c r="H176" s="8">
        <f>Source!AV69</f>
        <v>1.047</v>
      </c>
      <c r="I176" s="22">
        <f>ROUND(Source!CT69*Source!I69/IF(Source!BA69&lt;&gt;0,Source!BA69,1),2)</f>
        <v>118.77</v>
      </c>
      <c r="J176" s="8">
        <f>IF(Source!BA69&lt;&gt;0,Source!BA69,1)</f>
        <v>13.09</v>
      </c>
      <c r="K176" s="22"/>
      <c r="W176">
        <f>ROUND(Source!CT69*Source!I69/IF(Source!BA69&lt;&gt;0,Source!BA69,1),2)</f>
        <v>118.77</v>
      </c>
    </row>
    <row r="177" spans="1:11" ht="14.25">
      <c r="A177" s="17"/>
      <c r="B177" s="18"/>
      <c r="C177" s="18" t="s">
        <v>544</v>
      </c>
      <c r="D177" s="19"/>
      <c r="E177" s="8"/>
      <c r="F177" s="21">
        <f>Source!AL69</f>
        <v>4.34</v>
      </c>
      <c r="G177" s="20">
        <f>Source!DD69</f>
      </c>
      <c r="H177" s="8">
        <f>Source!AW69</f>
        <v>1</v>
      </c>
      <c r="I177" s="22">
        <f>ROUND(Source!CQ69*Source!I69/IF(Source!BC69&lt;&gt;0,Source!BC69,1),2)</f>
        <v>34.72</v>
      </c>
      <c r="J177" s="8">
        <f>IF(Source!BC69&lt;&gt;0,Source!BC69,1)</f>
        <v>4.56</v>
      </c>
      <c r="K177" s="22"/>
    </row>
    <row r="178" spans="1:11" ht="14.25">
      <c r="A178" s="17"/>
      <c r="B178" s="18"/>
      <c r="C178" s="18" t="s">
        <v>538</v>
      </c>
      <c r="D178" s="19" t="s">
        <v>539</v>
      </c>
      <c r="E178" s="8">
        <f>Source!DN69</f>
        <v>112</v>
      </c>
      <c r="F178" s="21"/>
      <c r="G178" s="20"/>
      <c r="H178" s="8"/>
      <c r="I178" s="22">
        <f>SUM(Q175:Q177)</f>
        <v>133.02</v>
      </c>
      <c r="J178" s="8">
        <f>Source!BZ69</f>
        <v>96</v>
      </c>
      <c r="K178" s="22"/>
    </row>
    <row r="179" spans="1:11" ht="14.25">
      <c r="A179" s="17"/>
      <c r="B179" s="18"/>
      <c r="C179" s="18" t="s">
        <v>540</v>
      </c>
      <c r="D179" s="19" t="s">
        <v>539</v>
      </c>
      <c r="E179" s="8">
        <f>Source!DO69</f>
        <v>70</v>
      </c>
      <c r="F179" s="21"/>
      <c r="G179" s="20"/>
      <c r="H179" s="8"/>
      <c r="I179" s="22">
        <f>SUM(S175:S178)</f>
        <v>83.14</v>
      </c>
      <c r="J179" s="8">
        <f>Source!CA69</f>
        <v>42</v>
      </c>
      <c r="K179" s="22"/>
    </row>
    <row r="180" spans="1:11" ht="14.25">
      <c r="A180" s="25"/>
      <c r="B180" s="26"/>
      <c r="C180" s="26" t="s">
        <v>542</v>
      </c>
      <c r="D180" s="27" t="s">
        <v>543</v>
      </c>
      <c r="E180" s="28">
        <f>Source!AQ69</f>
        <v>1.15</v>
      </c>
      <c r="F180" s="29"/>
      <c r="G180" s="30">
        <f>Source!DI69</f>
      </c>
      <c r="H180" s="28">
        <f>Source!AV69</f>
        <v>1.047</v>
      </c>
      <c r="I180" s="31">
        <f>Source!U69</f>
        <v>9.632399999999999</v>
      </c>
      <c r="J180" s="28"/>
      <c r="K180" s="31"/>
    </row>
    <row r="181" spans="8:27" ht="15">
      <c r="H181" s="50">
        <f>ROUND(Source!CQ69*Source!I69/IF(Source!BC69&lt;&gt;0,Source!BC69,1),2)+ROUND(Source!CT69*Source!I69/IF(Source!BA69&lt;&gt;0,Source!BA69,1),2)+ROUND(Source!CR69*Source!I69/IF(Source!BB69&lt;&gt;0,Source!BB69,1),2)+SUM(I178:I179)</f>
        <v>369.65000000000003</v>
      </c>
      <c r="I181" s="50"/>
      <c r="J181" s="50">
        <f>Source!O69+SUM(K178:K179)</f>
        <v>1713.04</v>
      </c>
      <c r="K181" s="50"/>
      <c r="O181" s="24">
        <f>H181</f>
        <v>369.65000000000003</v>
      </c>
      <c r="P181" s="24">
        <f>J181</f>
        <v>1713.04</v>
      </c>
      <c r="X181">
        <f>IF(Source!BI69&lt;=1,H181,0)</f>
        <v>0</v>
      </c>
      <c r="Y181">
        <f>IF(Source!BI69=2,H181,0)</f>
        <v>369.65000000000003</v>
      </c>
      <c r="Z181">
        <f>IF(Source!BI69=3,H181,0)</f>
        <v>0</v>
      </c>
      <c r="AA181">
        <f>IF(Source!BI69=4,H181,0)</f>
        <v>0</v>
      </c>
    </row>
    <row r="182" spans="1:22" ht="85.5">
      <c r="A182" s="17" t="str">
        <f>Source!E70</f>
        <v>17</v>
      </c>
      <c r="B182" s="18" t="str">
        <f>Source!F70</f>
        <v>4.11-13-1</v>
      </c>
      <c r="C182" s="18" t="str">
        <f>Source!G70</f>
        <v>РАЗЪЕМ ШТЕПСЕЛЬНЫЙ С РАЗДЕЛКОЙ И ВКЛЮЧЕНИЕМ ЭКРАНИРОВАННОГО КАБЕЛЯ, СЕЧЕНИЕ ЖИЛЫ ДО 1 ММ2, КОЛИЧЕСТВО ПОДКЛЮЧАЕМЫХ ЖИЛ ДО 14</v>
      </c>
      <c r="D182" s="19" t="str">
        <f>Source!H70</f>
        <v>шт.</v>
      </c>
      <c r="E182" s="8">
        <f>Source!I70</f>
        <v>6</v>
      </c>
      <c r="F182" s="21"/>
      <c r="G182" s="20"/>
      <c r="H182" s="8"/>
      <c r="I182" s="22"/>
      <c r="J182" s="8"/>
      <c r="K182" s="22"/>
      <c r="Q182">
        <f>ROUND((Source!DN70/100)*ROUND(Source!CT70*Source!I70/IF(Source!BA70&lt;&gt;0,Source!BA70,1),2),2)</f>
        <v>178.71</v>
      </c>
      <c r="R182">
        <f>Source!X70</f>
        <v>2005.13</v>
      </c>
      <c r="S182">
        <f>ROUND((Source!DO70/100)*ROUND(Source!CT70*Source!I70/IF(Source!BA70&lt;&gt;0,Source!BA70,1),2),2)</f>
        <v>111.69</v>
      </c>
      <c r="T182">
        <f>Source!Y70</f>
        <v>877.25</v>
      </c>
      <c r="U182">
        <f>ROUND((175/100)*ROUND(Source!CS70*Source!I70/IF(Source!BS70&lt;&gt;0,Source!BS70,1),2),2)</f>
        <v>0</v>
      </c>
      <c r="V182">
        <f>ROUND((167/100)*ROUND(Source!CS70*Source!I70,2),2)</f>
        <v>0</v>
      </c>
    </row>
    <row r="183" spans="1:23" ht="14.25">
      <c r="A183" s="17"/>
      <c r="B183" s="18"/>
      <c r="C183" s="18" t="s">
        <v>535</v>
      </c>
      <c r="D183" s="19"/>
      <c r="E183" s="8"/>
      <c r="F183" s="21">
        <f>Source!AO70</f>
        <v>25.4</v>
      </c>
      <c r="G183" s="20">
        <f>Source!DG70</f>
      </c>
      <c r="H183" s="8">
        <f>Source!AV70</f>
        <v>1.047</v>
      </c>
      <c r="I183" s="22">
        <f>ROUND(Source!CT70*Source!I70/IF(Source!BA70&lt;&gt;0,Source!BA70,1),2)</f>
        <v>159.56</v>
      </c>
      <c r="J183" s="8">
        <f>IF(Source!BA70&lt;&gt;0,Source!BA70,1)</f>
        <v>13.09</v>
      </c>
      <c r="K183" s="22"/>
      <c r="W183">
        <f>ROUND(Source!CT70*Source!I70/IF(Source!BA70&lt;&gt;0,Source!BA70,1),2)</f>
        <v>159.56</v>
      </c>
    </row>
    <row r="184" spans="1:11" ht="14.25">
      <c r="A184" s="17"/>
      <c r="B184" s="18"/>
      <c r="C184" s="18" t="s">
        <v>544</v>
      </c>
      <c r="D184" s="19"/>
      <c r="E184" s="8"/>
      <c r="F184" s="21">
        <f>Source!AL70</f>
        <v>2.03</v>
      </c>
      <c r="G184" s="20">
        <f>Source!DD70</f>
      </c>
      <c r="H184" s="8">
        <f>Source!AW70</f>
        <v>1</v>
      </c>
      <c r="I184" s="22">
        <f>ROUND(Source!CQ70*Source!I70/IF(Source!BC70&lt;&gt;0,Source!BC70,1),2)</f>
        <v>12.18</v>
      </c>
      <c r="J184" s="8">
        <f>IF(Source!BC70&lt;&gt;0,Source!BC70,1)</f>
        <v>4.56</v>
      </c>
      <c r="K184" s="22"/>
    </row>
    <row r="185" spans="1:11" ht="14.25">
      <c r="A185" s="17"/>
      <c r="B185" s="18"/>
      <c r="C185" s="18" t="s">
        <v>538</v>
      </c>
      <c r="D185" s="19" t="s">
        <v>539</v>
      </c>
      <c r="E185" s="8">
        <f>Source!DN70</f>
        <v>112</v>
      </c>
      <c r="F185" s="21"/>
      <c r="G185" s="20"/>
      <c r="H185" s="8"/>
      <c r="I185" s="22">
        <f>SUM(Q182:Q184)</f>
        <v>178.71</v>
      </c>
      <c r="J185" s="8">
        <f>Source!BZ70</f>
        <v>96</v>
      </c>
      <c r="K185" s="22"/>
    </row>
    <row r="186" spans="1:11" ht="14.25">
      <c r="A186" s="17"/>
      <c r="B186" s="18"/>
      <c r="C186" s="18" t="s">
        <v>540</v>
      </c>
      <c r="D186" s="19" t="s">
        <v>539</v>
      </c>
      <c r="E186" s="8">
        <f>Source!DO70</f>
        <v>70</v>
      </c>
      <c r="F186" s="21"/>
      <c r="G186" s="20"/>
      <c r="H186" s="8"/>
      <c r="I186" s="22">
        <f>SUM(S182:S185)</f>
        <v>111.69</v>
      </c>
      <c r="J186" s="8">
        <f>Source!CA70</f>
        <v>42</v>
      </c>
      <c r="K186" s="22"/>
    </row>
    <row r="187" spans="1:11" ht="14.25">
      <c r="A187" s="25"/>
      <c r="B187" s="26"/>
      <c r="C187" s="26" t="s">
        <v>542</v>
      </c>
      <c r="D187" s="27" t="s">
        <v>543</v>
      </c>
      <c r="E187" s="28">
        <f>Source!AQ70</f>
        <v>2.06</v>
      </c>
      <c r="F187" s="29"/>
      <c r="G187" s="30">
        <f>Source!DI70</f>
      </c>
      <c r="H187" s="28">
        <f>Source!AV70</f>
        <v>1.047</v>
      </c>
      <c r="I187" s="31">
        <f>Source!U70</f>
        <v>12.940919999999998</v>
      </c>
      <c r="J187" s="28"/>
      <c r="K187" s="31"/>
    </row>
    <row r="188" spans="8:27" ht="15">
      <c r="H188" s="50">
        <f>ROUND(Source!CQ70*Source!I70/IF(Source!BC70&lt;&gt;0,Source!BC70,1),2)+ROUND(Source!CT70*Source!I70/IF(Source!BA70&lt;&gt;0,Source!BA70,1),2)+ROUND(Source!CR70*Source!I70/IF(Source!BB70&lt;&gt;0,Source!BB70,1),2)+SUM(I185:I186)</f>
        <v>462.14</v>
      </c>
      <c r="I188" s="50"/>
      <c r="J188" s="50">
        <f>Source!O70+SUM(K185:K186)</f>
        <v>2144.22</v>
      </c>
      <c r="K188" s="50"/>
      <c r="O188" s="24">
        <f>H188</f>
        <v>462.14</v>
      </c>
      <c r="P188" s="24">
        <f>J188</f>
        <v>2144.22</v>
      </c>
      <c r="X188">
        <f>IF(Source!BI70&lt;=1,H188,0)</f>
        <v>0</v>
      </c>
      <c r="Y188">
        <f>IF(Source!BI70=2,H188,0)</f>
        <v>462.14</v>
      </c>
      <c r="Z188">
        <f>IF(Source!BI70=3,H188,0)</f>
        <v>0</v>
      </c>
      <c r="AA188">
        <f>IF(Source!BI70=4,H188,0)</f>
        <v>0</v>
      </c>
    </row>
    <row r="189" spans="1:22" ht="71.25">
      <c r="A189" s="17" t="str">
        <f>Source!E71</f>
        <v>18</v>
      </c>
      <c r="B189" s="18" t="str">
        <f>Source!F71</f>
        <v>4.10-139-1</v>
      </c>
      <c r="C189" s="18" t="str">
        <f>Source!G71</f>
        <v>РАЗНЫЕ РАБОТЫ: РАЗДЕЛКА КОАКСИАЛЬНОГО ТВ КАБЕЛЯ В РАЗЪЕМЫ И ПОДКЛЮЧЕНИЕ К ОБОРУДОВАНИЮ, ДИАМЕТР ОБОЛОЧКИ КАБЕЛЯ ДО 20 ММ</v>
      </c>
      <c r="D189" s="19" t="str">
        <f>Source!H71</f>
        <v>конец кабеля</v>
      </c>
      <c r="E189" s="8">
        <f>Source!I71</f>
        <v>2</v>
      </c>
      <c r="F189" s="21"/>
      <c r="G189" s="20"/>
      <c r="H189" s="8"/>
      <c r="I189" s="22"/>
      <c r="J189" s="8"/>
      <c r="K189" s="22"/>
      <c r="Q189">
        <f>ROUND((Source!DN71/100)*ROUND(Source!CT71*Source!I71/IF(Source!BA71&lt;&gt;0,Source!BA71,1),2),2)</f>
        <v>33.04</v>
      </c>
      <c r="R189">
        <f>Source!X71</f>
        <v>370.72</v>
      </c>
      <c r="S189">
        <f>ROUND((Source!DO71/100)*ROUND(Source!CT71*Source!I71/IF(Source!BA71&lt;&gt;0,Source!BA71,1),2),2)</f>
        <v>20.65</v>
      </c>
      <c r="T189">
        <f>Source!Y71</f>
        <v>162.19</v>
      </c>
      <c r="U189">
        <f>ROUND((175/100)*ROUND(Source!CS71*Source!I71/IF(Source!BS71&lt;&gt;0,Source!BS71,1),2),2)</f>
        <v>0</v>
      </c>
      <c r="V189">
        <f>ROUND((167/100)*ROUND(Source!CS71*Source!I71,2),2)</f>
        <v>0</v>
      </c>
    </row>
    <row r="190" spans="1:23" ht="14.25">
      <c r="A190" s="17"/>
      <c r="B190" s="18"/>
      <c r="C190" s="18" t="s">
        <v>535</v>
      </c>
      <c r="D190" s="19"/>
      <c r="E190" s="8"/>
      <c r="F190" s="21">
        <f>Source!AO71</f>
        <v>13.57</v>
      </c>
      <c r="G190" s="20">
        <f>Source!DG71</f>
      </c>
      <c r="H190" s="8">
        <f>Source!AV71</f>
        <v>1.087</v>
      </c>
      <c r="I190" s="22">
        <f>ROUND(Source!CT71*Source!I71/IF(Source!BA71&lt;&gt;0,Source!BA71,1),2)</f>
        <v>29.5</v>
      </c>
      <c r="J190" s="8">
        <f>IF(Source!BA71&lt;&gt;0,Source!BA71,1)</f>
        <v>13.09</v>
      </c>
      <c r="K190" s="22"/>
      <c r="W190">
        <f>ROUND(Source!CT71*Source!I71/IF(Source!BA71&lt;&gt;0,Source!BA71,1),2)</f>
        <v>29.5</v>
      </c>
    </row>
    <row r="191" spans="1:11" ht="14.25">
      <c r="A191" s="17"/>
      <c r="B191" s="18"/>
      <c r="C191" s="18" t="s">
        <v>544</v>
      </c>
      <c r="D191" s="19"/>
      <c r="E191" s="8"/>
      <c r="F191" s="21">
        <f>Source!AL71</f>
        <v>0.09</v>
      </c>
      <c r="G191" s="20">
        <f>Source!DD71</f>
      </c>
      <c r="H191" s="8">
        <f>Source!AW71</f>
        <v>1</v>
      </c>
      <c r="I191" s="22">
        <f>ROUND(Source!CQ71*Source!I71/IF(Source!BC71&lt;&gt;0,Source!BC71,1),2)</f>
        <v>0.18</v>
      </c>
      <c r="J191" s="8">
        <f>IF(Source!BC71&lt;&gt;0,Source!BC71,1)</f>
        <v>1.78</v>
      </c>
      <c r="K191" s="22"/>
    </row>
    <row r="192" spans="1:11" ht="14.25">
      <c r="A192" s="17"/>
      <c r="B192" s="18"/>
      <c r="C192" s="18" t="s">
        <v>538</v>
      </c>
      <c r="D192" s="19" t="s">
        <v>539</v>
      </c>
      <c r="E192" s="8">
        <f>Source!DN71</f>
        <v>112</v>
      </c>
      <c r="F192" s="21"/>
      <c r="G192" s="20"/>
      <c r="H192" s="8"/>
      <c r="I192" s="22">
        <f>SUM(Q189:Q191)</f>
        <v>33.04</v>
      </c>
      <c r="J192" s="8">
        <f>Source!BZ71</f>
        <v>96</v>
      </c>
      <c r="K192" s="22"/>
    </row>
    <row r="193" spans="1:11" ht="14.25">
      <c r="A193" s="17"/>
      <c r="B193" s="18"/>
      <c r="C193" s="18" t="s">
        <v>540</v>
      </c>
      <c r="D193" s="19" t="s">
        <v>539</v>
      </c>
      <c r="E193" s="8">
        <f>Source!DO71</f>
        <v>70</v>
      </c>
      <c r="F193" s="21"/>
      <c r="G193" s="20"/>
      <c r="H193" s="8"/>
      <c r="I193" s="22">
        <f>SUM(S189:S192)</f>
        <v>20.65</v>
      </c>
      <c r="J193" s="8">
        <f>Source!CA71</f>
        <v>42</v>
      </c>
      <c r="K193" s="22"/>
    </row>
    <row r="194" spans="1:11" ht="14.25">
      <c r="A194" s="25"/>
      <c r="B194" s="26"/>
      <c r="C194" s="26" t="s">
        <v>542</v>
      </c>
      <c r="D194" s="27" t="s">
        <v>543</v>
      </c>
      <c r="E194" s="28">
        <f>Source!AQ71</f>
        <v>1</v>
      </c>
      <c r="F194" s="29"/>
      <c r="G194" s="30">
        <f>Source!DI71</f>
      </c>
      <c r="H194" s="28">
        <f>Source!AV71</f>
        <v>1.087</v>
      </c>
      <c r="I194" s="31">
        <f>Source!U71</f>
        <v>2.174</v>
      </c>
      <c r="J194" s="28"/>
      <c r="K194" s="31"/>
    </row>
    <row r="195" spans="8:27" ht="15">
      <c r="H195" s="50">
        <f>ROUND(Source!CQ71*Source!I71/IF(Source!BC71&lt;&gt;0,Source!BC71,1),2)+ROUND(Source!CT71*Source!I71/IF(Source!BA71&lt;&gt;0,Source!BA71,1),2)+ROUND(Source!CR71*Source!I71/IF(Source!BB71&lt;&gt;0,Source!BB71,1),2)+SUM(I192:I193)</f>
        <v>83.37</v>
      </c>
      <c r="I195" s="50"/>
      <c r="J195" s="50">
        <f>Source!O71+SUM(K192:K193)</f>
        <v>386.49</v>
      </c>
      <c r="K195" s="50"/>
      <c r="O195" s="24">
        <f>H195</f>
        <v>83.37</v>
      </c>
      <c r="P195" s="24">
        <f>J195</f>
        <v>386.49</v>
      </c>
      <c r="X195">
        <f>IF(Source!BI71&lt;=1,H195,0)</f>
        <v>0</v>
      </c>
      <c r="Y195">
        <f>IF(Source!BI71=2,H195,0)</f>
        <v>83.37</v>
      </c>
      <c r="Z195">
        <f>IF(Source!BI71=3,H195,0)</f>
        <v>0</v>
      </c>
      <c r="AA195">
        <f>IF(Source!BI71=4,H195,0)</f>
        <v>0</v>
      </c>
    </row>
    <row r="196" spans="1:22" ht="57">
      <c r="A196" s="17" t="str">
        <f>Source!E72</f>
        <v>19</v>
      </c>
      <c r="B196" s="18" t="str">
        <f>Source!F72</f>
        <v>4.10-123-1</v>
      </c>
      <c r="C196" s="18" t="str">
        <f>Source!G72</f>
        <v>ИЗМЕРЕНИЕ ЗАТУХАНИЯ НА КАБЕЛЬНОЙ ПЛОЩАДКЕ ОПТИЧЕСКОГО КАБЕЛЯ ГТС С ЧИСЛОМ ВОЛОКОН 4</v>
      </c>
      <c r="D196" s="19" t="str">
        <f>Source!H72</f>
        <v>кабель</v>
      </c>
      <c r="E196" s="8">
        <f>Source!I72</f>
        <v>1</v>
      </c>
      <c r="F196" s="21"/>
      <c r="G196" s="20"/>
      <c r="H196" s="8"/>
      <c r="I196" s="22"/>
      <c r="J196" s="8"/>
      <c r="K196" s="22"/>
      <c r="Q196">
        <f>ROUND((Source!DN72/100)*ROUND(Source!CT72*Source!I72/IF(Source!BA72&lt;&gt;0,Source!BA72,1),2),2)</f>
        <v>161.85</v>
      </c>
      <c r="R196">
        <f>Source!X72</f>
        <v>1816.02</v>
      </c>
      <c r="S196">
        <f>ROUND((Source!DO72/100)*ROUND(Source!CT72*Source!I72/IF(Source!BA72&lt;&gt;0,Source!BA72,1),2),2)</f>
        <v>101.16</v>
      </c>
      <c r="T196">
        <f>Source!Y72</f>
        <v>794.51</v>
      </c>
      <c r="U196">
        <f>ROUND((175/100)*ROUND(Source!CS72*Source!I72/IF(Source!BS72&lt;&gt;0,Source!BS72,1),2),2)</f>
        <v>163.82</v>
      </c>
      <c r="V196">
        <f>ROUND((167/100)*ROUND(Source!CS72*Source!I72,2),2)</f>
        <v>2046.3</v>
      </c>
    </row>
    <row r="197" spans="1:23" ht="14.25">
      <c r="A197" s="17"/>
      <c r="B197" s="18"/>
      <c r="C197" s="18" t="s">
        <v>535</v>
      </c>
      <c r="D197" s="19"/>
      <c r="E197" s="8"/>
      <c r="F197" s="21">
        <f>Source!AO72</f>
        <v>135.44</v>
      </c>
      <c r="G197" s="20">
        <f>Source!DG72</f>
      </c>
      <c r="H197" s="8">
        <f>Source!AV72</f>
        <v>1.067</v>
      </c>
      <c r="I197" s="22">
        <f>ROUND(Source!CT72*Source!I72/IF(Source!BA72&lt;&gt;0,Source!BA72,1),2)</f>
        <v>144.51</v>
      </c>
      <c r="J197" s="8">
        <f>IF(Source!BA72&lt;&gt;0,Source!BA72,1)</f>
        <v>13.09</v>
      </c>
      <c r="K197" s="22"/>
      <c r="W197">
        <f>ROUND(Source!CT72*Source!I72/IF(Source!BA72&lt;&gt;0,Source!BA72,1),2)</f>
        <v>144.51</v>
      </c>
    </row>
    <row r="198" spans="1:11" ht="14.25">
      <c r="A198" s="17"/>
      <c r="B198" s="18"/>
      <c r="C198" s="18" t="s">
        <v>536</v>
      </c>
      <c r="D198" s="19"/>
      <c r="E198" s="8"/>
      <c r="F198" s="21">
        <f>Source!AM72</f>
        <v>485.28</v>
      </c>
      <c r="G198" s="20">
        <f>Source!DE72</f>
      </c>
      <c r="H198" s="8">
        <f>Source!AV72</f>
        <v>1.067</v>
      </c>
      <c r="I198" s="22">
        <f>ROUND(Source!CR72*Source!I72/IF(Source!BB72&lt;&gt;0,Source!BB72,1),2)</f>
        <v>517.79</v>
      </c>
      <c r="J198" s="8">
        <f>IF(Source!BB72&lt;&gt;0,Source!BB72,1)</f>
        <v>6.9</v>
      </c>
      <c r="K198" s="22"/>
    </row>
    <row r="199" spans="1:23" ht="14.25">
      <c r="A199" s="17"/>
      <c r="B199" s="18"/>
      <c r="C199" s="18" t="s">
        <v>537</v>
      </c>
      <c r="D199" s="19"/>
      <c r="E199" s="8"/>
      <c r="F199" s="21">
        <f>Source!AN72</f>
        <v>87.73</v>
      </c>
      <c r="G199" s="20">
        <f>Source!DF72</f>
      </c>
      <c r="H199" s="8">
        <f>Source!AV72</f>
        <v>1.067</v>
      </c>
      <c r="I199" s="23">
        <f>ROUND(Source!CS72*Source!I72/IF(Source!BS72&lt;&gt;0,Source!BS72,1),2)</f>
        <v>93.61</v>
      </c>
      <c r="J199" s="8">
        <f>IF(Source!BS72&lt;&gt;0,Source!BS72,1)</f>
        <v>13.09</v>
      </c>
      <c r="K199" s="23"/>
      <c r="W199">
        <f>ROUND(Source!CS72*Source!I72/IF(Source!BS72&lt;&gt;0,Source!BS72,1),2)</f>
        <v>93.61</v>
      </c>
    </row>
    <row r="200" spans="1:11" ht="14.25">
      <c r="A200" s="17"/>
      <c r="B200" s="18"/>
      <c r="C200" s="18" t="s">
        <v>544</v>
      </c>
      <c r="D200" s="19"/>
      <c r="E200" s="8"/>
      <c r="F200" s="21">
        <f>Source!AL72</f>
        <v>1.12</v>
      </c>
      <c r="G200" s="20">
        <f>Source!DD72</f>
      </c>
      <c r="H200" s="8">
        <f>Source!AW72</f>
        <v>1.081</v>
      </c>
      <c r="I200" s="22">
        <f>ROUND(Source!CQ72*Source!I72/IF(Source!BC72&lt;&gt;0,Source!BC72,1),2)</f>
        <v>1.21</v>
      </c>
      <c r="J200" s="8">
        <f>IF(Source!BC72&lt;&gt;0,Source!BC72,1)</f>
        <v>4.56</v>
      </c>
      <c r="K200" s="22"/>
    </row>
    <row r="201" spans="1:11" ht="14.25">
      <c r="A201" s="17"/>
      <c r="B201" s="18"/>
      <c r="C201" s="18" t="s">
        <v>538</v>
      </c>
      <c r="D201" s="19" t="s">
        <v>539</v>
      </c>
      <c r="E201" s="8">
        <f>Source!DN72</f>
        <v>112</v>
      </c>
      <c r="F201" s="21"/>
      <c r="G201" s="20"/>
      <c r="H201" s="8"/>
      <c r="I201" s="22">
        <f>SUM(Q196:Q200)</f>
        <v>161.85</v>
      </c>
      <c r="J201" s="8">
        <f>Source!BZ72</f>
        <v>96</v>
      </c>
      <c r="K201" s="22"/>
    </row>
    <row r="202" spans="1:11" ht="14.25">
      <c r="A202" s="17"/>
      <c r="B202" s="18"/>
      <c r="C202" s="18" t="s">
        <v>540</v>
      </c>
      <c r="D202" s="19" t="s">
        <v>539</v>
      </c>
      <c r="E202" s="8">
        <f>Source!DO72</f>
        <v>70</v>
      </c>
      <c r="F202" s="21"/>
      <c r="G202" s="20"/>
      <c r="H202" s="8"/>
      <c r="I202" s="22">
        <f>SUM(S196:S201)</f>
        <v>101.16</v>
      </c>
      <c r="J202" s="8">
        <f>Source!CA72</f>
        <v>42</v>
      </c>
      <c r="K202" s="22"/>
    </row>
    <row r="203" spans="1:11" ht="14.25">
      <c r="A203" s="17"/>
      <c r="B203" s="18"/>
      <c r="C203" s="18" t="s">
        <v>541</v>
      </c>
      <c r="D203" s="19" t="s">
        <v>539</v>
      </c>
      <c r="E203" s="8">
        <f>175</f>
        <v>175</v>
      </c>
      <c r="F203" s="21"/>
      <c r="G203" s="20"/>
      <c r="H203" s="8"/>
      <c r="I203" s="22">
        <f>SUM(U196:U202)</f>
        <v>163.82</v>
      </c>
      <c r="J203" s="8">
        <f>167</f>
        <v>167</v>
      </c>
      <c r="K203" s="22"/>
    </row>
    <row r="204" spans="1:11" ht="14.25">
      <c r="A204" s="25"/>
      <c r="B204" s="26"/>
      <c r="C204" s="26" t="s">
        <v>542</v>
      </c>
      <c r="D204" s="27" t="s">
        <v>543</v>
      </c>
      <c r="E204" s="28">
        <f>Source!AQ72</f>
        <v>8</v>
      </c>
      <c r="F204" s="29"/>
      <c r="G204" s="30">
        <f>Source!DI72</f>
      </c>
      <c r="H204" s="28">
        <f>Source!AV72</f>
        <v>1.067</v>
      </c>
      <c r="I204" s="31">
        <f>Source!U72</f>
        <v>8.536</v>
      </c>
      <c r="J204" s="28"/>
      <c r="K204" s="31"/>
    </row>
    <row r="205" spans="8:27" ht="15">
      <c r="H205" s="50">
        <f>ROUND(Source!CQ72*Source!I72/IF(Source!BC72&lt;&gt;0,Source!BC72,1),2)+ROUND(Source!CT72*Source!I72/IF(Source!BA72&lt;&gt;0,Source!BA72,1),2)+ROUND(Source!CR72*Source!I72/IF(Source!BB72&lt;&gt;0,Source!BB72,1),2)+SUM(I201:I203)</f>
        <v>1090.34</v>
      </c>
      <c r="I205" s="50"/>
      <c r="J205" s="50">
        <f>Source!O72+SUM(K201:K203)</f>
        <v>5469.99</v>
      </c>
      <c r="K205" s="50"/>
      <c r="O205" s="24">
        <f>H205</f>
        <v>1090.34</v>
      </c>
      <c r="P205" s="24">
        <f>J205</f>
        <v>5469.99</v>
      </c>
      <c r="X205">
        <f>IF(Source!BI72&lt;=1,H205,0)</f>
        <v>0</v>
      </c>
      <c r="Y205">
        <f>IF(Source!BI72=2,H205,0)</f>
        <v>1090.34</v>
      </c>
      <c r="Z205">
        <f>IF(Source!BI72=3,H205,0)</f>
        <v>0</v>
      </c>
      <c r="AA205">
        <f>IF(Source!BI72=4,H205,0)</f>
        <v>0</v>
      </c>
    </row>
    <row r="206" spans="1:22" ht="57">
      <c r="A206" s="17" t="str">
        <f>Source!E73</f>
        <v>20</v>
      </c>
      <c r="B206" s="18" t="str">
        <f>Source!F73</f>
        <v>4.10-123-15</v>
      </c>
      <c r="C206" s="18" t="str">
        <f>Source!G73</f>
        <v>ИЗМЕРЕНИЕ НА СМОНТИРОВАННОМ УЧАСТКЕ ОПТИЧЕСКОГО КАБЕЛЯ ГТС В ДВУХ НАПРАВЛЕНИЯХ С ЧИСЛОМ ВОЛОКОН 4</v>
      </c>
      <c r="D206" s="19" t="str">
        <f>Source!H73</f>
        <v>участок цепи</v>
      </c>
      <c r="E206" s="8">
        <f>Source!I73</f>
        <v>1</v>
      </c>
      <c r="F206" s="21"/>
      <c r="G206" s="20"/>
      <c r="H206" s="8"/>
      <c r="I206" s="22"/>
      <c r="J206" s="8"/>
      <c r="K206" s="22"/>
      <c r="Q206">
        <f>ROUND((Source!DN73/100)*ROUND(Source!CT73*Source!I73/IF(Source!BA73&lt;&gt;0,Source!BA73,1),2),2)</f>
        <v>202.32</v>
      </c>
      <c r="R206">
        <f>Source!X73</f>
        <v>2270.04</v>
      </c>
      <c r="S206">
        <f>ROUND((Source!DO73/100)*ROUND(Source!CT73*Source!I73/IF(Source!BA73&lt;&gt;0,Source!BA73,1),2),2)</f>
        <v>126.45</v>
      </c>
      <c r="T206">
        <f>Source!Y73</f>
        <v>993.14</v>
      </c>
      <c r="U206">
        <f>ROUND((175/100)*ROUND(Source!CS73*Source!I73/IF(Source!BS73&lt;&gt;0,Source!BS73,1),2),2)</f>
        <v>229.71</v>
      </c>
      <c r="V206">
        <f>ROUND((167/100)*ROUND(Source!CS73*Source!I73,2),2)</f>
        <v>2869.43</v>
      </c>
    </row>
    <row r="207" spans="1:23" ht="14.25">
      <c r="A207" s="17"/>
      <c r="B207" s="18"/>
      <c r="C207" s="18" t="s">
        <v>535</v>
      </c>
      <c r="D207" s="19"/>
      <c r="E207" s="8"/>
      <c r="F207" s="21">
        <f>Source!AO73</f>
        <v>84.65</v>
      </c>
      <c r="G207" s="20" t="str">
        <f>Source!DG73</f>
        <v>)*2</v>
      </c>
      <c r="H207" s="8">
        <f>Source!AV73</f>
        <v>1.067</v>
      </c>
      <c r="I207" s="22">
        <f>ROUND(Source!CT73*Source!I73/IF(Source!BA73&lt;&gt;0,Source!BA73,1),2)</f>
        <v>180.64</v>
      </c>
      <c r="J207" s="8">
        <f>IF(Source!BA73&lt;&gt;0,Source!BA73,1)</f>
        <v>13.09</v>
      </c>
      <c r="K207" s="22"/>
      <c r="W207">
        <f>ROUND(Source!CT73*Source!I73/IF(Source!BA73&lt;&gt;0,Source!BA73,1),2)</f>
        <v>180.64</v>
      </c>
    </row>
    <row r="208" spans="1:11" ht="14.25">
      <c r="A208" s="17"/>
      <c r="B208" s="18"/>
      <c r="C208" s="18" t="s">
        <v>536</v>
      </c>
      <c r="D208" s="19"/>
      <c r="E208" s="8"/>
      <c r="F208" s="21">
        <f>Source!AM73</f>
        <v>340.21</v>
      </c>
      <c r="G208" s="20" t="str">
        <f>Source!DE73</f>
        <v>)*2</v>
      </c>
      <c r="H208" s="8">
        <f>Source!AV73</f>
        <v>1.067</v>
      </c>
      <c r="I208" s="22">
        <f>ROUND(Source!CR73*Source!I73/IF(Source!BB73&lt;&gt;0,Source!BB73,1),2)</f>
        <v>726.01</v>
      </c>
      <c r="J208" s="8">
        <f>IF(Source!BB73&lt;&gt;0,Source!BB73,1)</f>
        <v>6.9</v>
      </c>
      <c r="K208" s="22"/>
    </row>
    <row r="209" spans="1:23" ht="14.25">
      <c r="A209" s="17"/>
      <c r="B209" s="18"/>
      <c r="C209" s="18" t="s">
        <v>537</v>
      </c>
      <c r="D209" s="19"/>
      <c r="E209" s="8"/>
      <c r="F209" s="21">
        <f>Source!AN73</f>
        <v>61.51</v>
      </c>
      <c r="G209" s="20" t="str">
        <f>Source!DF73</f>
        <v>)*2</v>
      </c>
      <c r="H209" s="8">
        <f>Source!AV73</f>
        <v>1.067</v>
      </c>
      <c r="I209" s="23">
        <f>ROUND(Source!CS73*Source!I73/IF(Source!BS73&lt;&gt;0,Source!BS73,1),2)</f>
        <v>131.26</v>
      </c>
      <c r="J209" s="8">
        <f>IF(Source!BS73&lt;&gt;0,Source!BS73,1)</f>
        <v>13.09</v>
      </c>
      <c r="K209" s="23"/>
      <c r="W209">
        <f>ROUND(Source!CS73*Source!I73/IF(Source!BS73&lt;&gt;0,Source!BS73,1),2)</f>
        <v>131.26</v>
      </c>
    </row>
    <row r="210" spans="1:11" ht="14.25">
      <c r="A210" s="17"/>
      <c r="B210" s="18"/>
      <c r="C210" s="18" t="s">
        <v>544</v>
      </c>
      <c r="D210" s="19"/>
      <c r="E210" s="8"/>
      <c r="F210" s="21">
        <f>Source!AL73</f>
        <v>0.77</v>
      </c>
      <c r="G210" s="20" t="str">
        <f>Source!DD73</f>
        <v>)*2</v>
      </c>
      <c r="H210" s="8">
        <f>Source!AW73</f>
        <v>1.081</v>
      </c>
      <c r="I210" s="22">
        <f>ROUND(Source!CQ73*Source!I73/IF(Source!BC73&lt;&gt;0,Source!BC73,1),2)</f>
        <v>1.66</v>
      </c>
      <c r="J210" s="8">
        <f>IF(Source!BC73&lt;&gt;0,Source!BC73,1)</f>
        <v>4.56</v>
      </c>
      <c r="K210" s="22"/>
    </row>
    <row r="211" spans="1:11" ht="14.25">
      <c r="A211" s="17"/>
      <c r="B211" s="18"/>
      <c r="C211" s="18" t="s">
        <v>538</v>
      </c>
      <c r="D211" s="19" t="s">
        <v>539</v>
      </c>
      <c r="E211" s="8">
        <f>Source!DN73</f>
        <v>112</v>
      </c>
      <c r="F211" s="21"/>
      <c r="G211" s="20"/>
      <c r="H211" s="8"/>
      <c r="I211" s="22">
        <f>SUM(Q206:Q210)</f>
        <v>202.32</v>
      </c>
      <c r="J211" s="8">
        <f>Source!BZ73</f>
        <v>96</v>
      </c>
      <c r="K211" s="22"/>
    </row>
    <row r="212" spans="1:11" ht="14.25">
      <c r="A212" s="17"/>
      <c r="B212" s="18"/>
      <c r="C212" s="18" t="s">
        <v>540</v>
      </c>
      <c r="D212" s="19" t="s">
        <v>539</v>
      </c>
      <c r="E212" s="8">
        <f>Source!DO73</f>
        <v>70</v>
      </c>
      <c r="F212" s="21"/>
      <c r="G212" s="20"/>
      <c r="H212" s="8"/>
      <c r="I212" s="22">
        <f>SUM(S206:S211)</f>
        <v>126.45</v>
      </c>
      <c r="J212" s="8">
        <f>Source!CA73</f>
        <v>42</v>
      </c>
      <c r="K212" s="22"/>
    </row>
    <row r="213" spans="1:11" ht="14.25">
      <c r="A213" s="17"/>
      <c r="B213" s="18"/>
      <c r="C213" s="18" t="s">
        <v>541</v>
      </c>
      <c r="D213" s="19" t="s">
        <v>539</v>
      </c>
      <c r="E213" s="8">
        <f>175</f>
        <v>175</v>
      </c>
      <c r="F213" s="21"/>
      <c r="G213" s="20"/>
      <c r="H213" s="8"/>
      <c r="I213" s="22">
        <f>SUM(U206:U212)</f>
        <v>229.71</v>
      </c>
      <c r="J213" s="8">
        <f>167</f>
        <v>167</v>
      </c>
      <c r="K213" s="22"/>
    </row>
    <row r="214" spans="1:11" ht="14.25">
      <c r="A214" s="25"/>
      <c r="B214" s="26"/>
      <c r="C214" s="26" t="s">
        <v>542</v>
      </c>
      <c r="D214" s="27" t="s">
        <v>543</v>
      </c>
      <c r="E214" s="28">
        <f>Source!AQ73</f>
        <v>5</v>
      </c>
      <c r="F214" s="29"/>
      <c r="G214" s="30" t="str">
        <f>Source!DI73</f>
        <v>)*2</v>
      </c>
      <c r="H214" s="28">
        <f>Source!AV73</f>
        <v>1.067</v>
      </c>
      <c r="I214" s="31">
        <f>Source!U73</f>
        <v>10.67</v>
      </c>
      <c r="J214" s="28"/>
      <c r="K214" s="31"/>
    </row>
    <row r="215" spans="8:27" ht="15">
      <c r="H215" s="50">
        <f>ROUND(Source!CQ73*Source!I73/IF(Source!BC73&lt;&gt;0,Source!BC73,1),2)+ROUND(Source!CT73*Source!I73/IF(Source!BA73&lt;&gt;0,Source!BA73,1),2)+ROUND(Source!CR73*Source!I73/IF(Source!BB73&lt;&gt;0,Source!BB73,1),2)+SUM(I211:I213)</f>
        <v>1466.79</v>
      </c>
      <c r="I215" s="50"/>
      <c r="J215" s="50">
        <f>Source!O73+SUM(K211:K213)</f>
        <v>7381.67</v>
      </c>
      <c r="K215" s="50"/>
      <c r="O215" s="24">
        <f>H215</f>
        <v>1466.79</v>
      </c>
      <c r="P215" s="24">
        <f>J215</f>
        <v>7381.67</v>
      </c>
      <c r="X215">
        <f>IF(Source!BI73&lt;=1,H215,0)</f>
        <v>0</v>
      </c>
      <c r="Y215">
        <f>IF(Source!BI73=2,H215,0)</f>
        <v>1466.79</v>
      </c>
      <c r="Z215">
        <f>IF(Source!BI73=3,H215,0)</f>
        <v>0</v>
      </c>
      <c r="AA215">
        <f>IF(Source!BI73=4,H215,0)</f>
        <v>0</v>
      </c>
    </row>
    <row r="216" spans="1:22" ht="57">
      <c r="A216" s="17" t="str">
        <f>Source!E74</f>
        <v>21</v>
      </c>
      <c r="B216" s="18" t="str">
        <f>Source!F74</f>
        <v>4.10-123-15</v>
      </c>
      <c r="C216" s="18" t="str">
        <f>Source!G74</f>
        <v>ИЗМЕРЕНИЕ НА ПРОЛОЖЕННЫХ СТРОИТЕЛЬНЫХ  ДЛИНАХ ОПТИЧЕСКОГО КАБЕЛЯ ГТС  С ЧИСЛОМ ВОЛОКОН 4</v>
      </c>
      <c r="D216" s="19" t="str">
        <f>Source!H74</f>
        <v>участок цепи</v>
      </c>
      <c r="E216" s="8">
        <f>Source!I74</f>
        <v>1</v>
      </c>
      <c r="F216" s="21"/>
      <c r="G216" s="20"/>
      <c r="H216" s="8"/>
      <c r="I216" s="22"/>
      <c r="J216" s="8"/>
      <c r="K216" s="22"/>
      <c r="Q216">
        <f>ROUND((Source!DN74/100)*ROUND(Source!CT74*Source!I74/IF(Source!BA74&lt;&gt;0,Source!BA74,1),2),2)</f>
        <v>91.04</v>
      </c>
      <c r="R216">
        <f>Source!X74</f>
        <v>1021.52</v>
      </c>
      <c r="S216">
        <f>ROUND((Source!DO74/100)*ROUND(Source!CT74*Source!I74/IF(Source!BA74&lt;&gt;0,Source!BA74,1),2),2)</f>
        <v>56.9</v>
      </c>
      <c r="T216">
        <f>Source!Y74</f>
        <v>446.91</v>
      </c>
      <c r="U216">
        <f>ROUND((175/100)*ROUND(Source!CS74*Source!I74/IF(Source!BS74&lt;&gt;0,Source!BS74,1),2),2)</f>
        <v>103.37</v>
      </c>
      <c r="V216">
        <f>ROUND((167/100)*ROUND(Source!CS74*Source!I74,2),2)</f>
        <v>1291.24</v>
      </c>
    </row>
    <row r="217" spans="1:23" ht="14.25">
      <c r="A217" s="17"/>
      <c r="B217" s="18"/>
      <c r="C217" s="18" t="s">
        <v>535</v>
      </c>
      <c r="D217" s="19"/>
      <c r="E217" s="8"/>
      <c r="F217" s="21">
        <f>Source!AO74</f>
        <v>84.65</v>
      </c>
      <c r="G217" s="20" t="str">
        <f>Source!DG74</f>
        <v>)*0,9</v>
      </c>
      <c r="H217" s="8">
        <f>Source!AV74</f>
        <v>1.067</v>
      </c>
      <c r="I217" s="22">
        <f>ROUND(Source!CT74*Source!I74/IF(Source!BA74&lt;&gt;0,Source!BA74,1),2)</f>
        <v>81.29</v>
      </c>
      <c r="J217" s="8">
        <f>IF(Source!BA74&lt;&gt;0,Source!BA74,1)</f>
        <v>13.09</v>
      </c>
      <c r="K217" s="22"/>
      <c r="W217">
        <f>ROUND(Source!CT74*Source!I74/IF(Source!BA74&lt;&gt;0,Source!BA74,1),2)</f>
        <v>81.29</v>
      </c>
    </row>
    <row r="218" spans="1:11" ht="14.25">
      <c r="A218" s="17"/>
      <c r="B218" s="18"/>
      <c r="C218" s="18" t="s">
        <v>536</v>
      </c>
      <c r="D218" s="19"/>
      <c r="E218" s="8"/>
      <c r="F218" s="21">
        <f>Source!AM74</f>
        <v>340.21</v>
      </c>
      <c r="G218" s="20" t="str">
        <f>Source!DE74</f>
        <v>)*0,9</v>
      </c>
      <c r="H218" s="8">
        <f>Source!AV74</f>
        <v>1.067</v>
      </c>
      <c r="I218" s="22">
        <f>ROUND(Source!CR74*Source!I74/IF(Source!BB74&lt;&gt;0,Source!BB74,1),2)</f>
        <v>326.7</v>
      </c>
      <c r="J218" s="8">
        <f>IF(Source!BB74&lt;&gt;0,Source!BB74,1)</f>
        <v>6.9</v>
      </c>
      <c r="K218" s="22"/>
    </row>
    <row r="219" spans="1:23" ht="14.25">
      <c r="A219" s="17"/>
      <c r="B219" s="18"/>
      <c r="C219" s="18" t="s">
        <v>537</v>
      </c>
      <c r="D219" s="19"/>
      <c r="E219" s="8"/>
      <c r="F219" s="21">
        <f>Source!AN74</f>
        <v>61.51</v>
      </c>
      <c r="G219" s="20" t="str">
        <f>Source!DF74</f>
        <v>)*0,9</v>
      </c>
      <c r="H219" s="8">
        <f>Source!AV74</f>
        <v>1.067</v>
      </c>
      <c r="I219" s="23">
        <f>ROUND(Source!CS74*Source!I74/IF(Source!BS74&lt;&gt;0,Source!BS74,1),2)</f>
        <v>59.07</v>
      </c>
      <c r="J219" s="8">
        <f>IF(Source!BS74&lt;&gt;0,Source!BS74,1)</f>
        <v>13.09</v>
      </c>
      <c r="K219" s="23"/>
      <c r="W219">
        <f>ROUND(Source!CS74*Source!I74/IF(Source!BS74&lt;&gt;0,Source!BS74,1),2)</f>
        <v>59.07</v>
      </c>
    </row>
    <row r="220" spans="1:11" ht="14.25">
      <c r="A220" s="17"/>
      <c r="B220" s="18"/>
      <c r="C220" s="18" t="s">
        <v>544</v>
      </c>
      <c r="D220" s="19"/>
      <c r="E220" s="8"/>
      <c r="F220" s="21">
        <f>Source!AL74</f>
        <v>0.77</v>
      </c>
      <c r="G220" s="20" t="str">
        <f>Source!DD74</f>
        <v>)*0,9</v>
      </c>
      <c r="H220" s="8">
        <f>Source!AW74</f>
        <v>1.081</v>
      </c>
      <c r="I220" s="22">
        <f>ROUND(Source!CQ74*Source!I74/IF(Source!BC74&lt;&gt;0,Source!BC74,1),2)</f>
        <v>0.75</v>
      </c>
      <c r="J220" s="8">
        <f>IF(Source!BC74&lt;&gt;0,Source!BC74,1)</f>
        <v>4.56</v>
      </c>
      <c r="K220" s="22"/>
    </row>
    <row r="221" spans="1:11" ht="14.25">
      <c r="A221" s="17"/>
      <c r="B221" s="18"/>
      <c r="C221" s="18" t="s">
        <v>538</v>
      </c>
      <c r="D221" s="19" t="s">
        <v>539</v>
      </c>
      <c r="E221" s="8">
        <f>Source!DN74</f>
        <v>112</v>
      </c>
      <c r="F221" s="21"/>
      <c r="G221" s="20"/>
      <c r="H221" s="8"/>
      <c r="I221" s="22">
        <f>SUM(Q216:Q220)</f>
        <v>91.04</v>
      </c>
      <c r="J221" s="8">
        <f>Source!BZ74</f>
        <v>96</v>
      </c>
      <c r="K221" s="22"/>
    </row>
    <row r="222" spans="1:11" ht="14.25">
      <c r="A222" s="17"/>
      <c r="B222" s="18"/>
      <c r="C222" s="18" t="s">
        <v>540</v>
      </c>
      <c r="D222" s="19" t="s">
        <v>539</v>
      </c>
      <c r="E222" s="8">
        <f>Source!DO74</f>
        <v>70</v>
      </c>
      <c r="F222" s="21"/>
      <c r="G222" s="20"/>
      <c r="H222" s="8"/>
      <c r="I222" s="22">
        <f>SUM(S216:S221)</f>
        <v>56.9</v>
      </c>
      <c r="J222" s="8">
        <f>Source!CA74</f>
        <v>42</v>
      </c>
      <c r="K222" s="22"/>
    </row>
    <row r="223" spans="1:11" ht="14.25">
      <c r="A223" s="17"/>
      <c r="B223" s="18"/>
      <c r="C223" s="18" t="s">
        <v>541</v>
      </c>
      <c r="D223" s="19" t="s">
        <v>539</v>
      </c>
      <c r="E223" s="8">
        <f>175</f>
        <v>175</v>
      </c>
      <c r="F223" s="21"/>
      <c r="G223" s="20"/>
      <c r="H223" s="8"/>
      <c r="I223" s="22">
        <f>SUM(U216:U222)</f>
        <v>103.37</v>
      </c>
      <c r="J223" s="8">
        <f>167</f>
        <v>167</v>
      </c>
      <c r="K223" s="22"/>
    </row>
    <row r="224" spans="1:11" ht="14.25">
      <c r="A224" s="25"/>
      <c r="B224" s="26"/>
      <c r="C224" s="26" t="s">
        <v>542</v>
      </c>
      <c r="D224" s="27" t="s">
        <v>543</v>
      </c>
      <c r="E224" s="28">
        <f>Source!AQ74</f>
        <v>5</v>
      </c>
      <c r="F224" s="29"/>
      <c r="G224" s="30" t="str">
        <f>Source!DI74</f>
        <v>)*0,9</v>
      </c>
      <c r="H224" s="28">
        <f>Source!AV74</f>
        <v>1.067</v>
      </c>
      <c r="I224" s="31">
        <f>Source!U74</f>
        <v>4.8015</v>
      </c>
      <c r="J224" s="28"/>
      <c r="K224" s="31"/>
    </row>
    <row r="225" spans="8:27" ht="15">
      <c r="H225" s="50">
        <f>ROUND(Source!CQ74*Source!I74/IF(Source!BC74&lt;&gt;0,Source!BC74,1),2)+ROUND(Source!CT74*Source!I74/IF(Source!BA74&lt;&gt;0,Source!BA74,1),2)+ROUND(Source!CR74*Source!I74/IF(Source!BB74&lt;&gt;0,Source!BB74,1),2)+SUM(I221:I223)</f>
        <v>660.05</v>
      </c>
      <c r="I225" s="50"/>
      <c r="J225" s="50">
        <f>Source!O74+SUM(K221:K223)</f>
        <v>3321.76</v>
      </c>
      <c r="K225" s="50"/>
      <c r="O225" s="24">
        <f>H225</f>
        <v>660.05</v>
      </c>
      <c r="P225" s="24">
        <f>J225</f>
        <v>3321.76</v>
      </c>
      <c r="X225">
        <f>IF(Source!BI74&lt;=1,H225,0)</f>
        <v>0</v>
      </c>
      <c r="Y225">
        <f>IF(Source!BI74=2,H225,0)</f>
        <v>660.05</v>
      </c>
      <c r="Z225">
        <f>IF(Source!BI74=3,H225,0)</f>
        <v>0</v>
      </c>
      <c r="AA225">
        <f>IF(Source!BI74=4,H225,0)</f>
        <v>0</v>
      </c>
    </row>
    <row r="226" spans="1:22" ht="42.75">
      <c r="A226" s="17" t="str">
        <f>Source!E75</f>
        <v>22</v>
      </c>
      <c r="B226" s="18" t="str">
        <f>Source!F75</f>
        <v>2.1-4-18</v>
      </c>
      <c r="C226" s="18" t="str">
        <f>Source!G75</f>
        <v>ВЫШКИ ТЕЛЕСКОПИЧЕСКИЕ НА АВТОМОБИЛЕ, ВЫСОТА ДО 12 М, ГPУЗОПОДЪЕМНОСТЬ ДО 250 КГ</v>
      </c>
      <c r="D226" s="19" t="str">
        <f>Source!H75</f>
        <v>маш.-ч</v>
      </c>
      <c r="E226" s="8">
        <f>Source!I75</f>
        <v>4</v>
      </c>
      <c r="F226" s="21"/>
      <c r="G226" s="20"/>
      <c r="H226" s="8"/>
      <c r="I226" s="22"/>
      <c r="J226" s="8"/>
      <c r="K226" s="22"/>
      <c r="Q226">
        <f>ROUND((Source!DN75/100)*ROUND(Source!CT75*Source!I75/IF(Source!BA75&lt;&gt;0,Source!BA75,1),2),2)</f>
        <v>0</v>
      </c>
      <c r="R226">
        <f>Source!X75</f>
        <v>0</v>
      </c>
      <c r="S226">
        <f>ROUND((Source!DO75/100)*ROUND(Source!CT75*Source!I75/IF(Source!BA75&lt;&gt;0,Source!BA75,1),2),2)</f>
        <v>0</v>
      </c>
      <c r="T226">
        <f>Source!Y75</f>
        <v>0</v>
      </c>
      <c r="U226">
        <f>ROUND((175/100)*ROUND(Source!CS75*Source!I75/IF(Source!BS75&lt;&gt;0,Source!BS75,1),2),2)</f>
        <v>179.97</v>
      </c>
      <c r="V226">
        <f>ROUND((167/100)*ROUND(Source!CS75*Source!I75,2),2)</f>
        <v>2248.12</v>
      </c>
    </row>
    <row r="227" spans="1:11" ht="14.25">
      <c r="A227" s="17"/>
      <c r="B227" s="18"/>
      <c r="C227" s="18" t="s">
        <v>536</v>
      </c>
      <c r="D227" s="19"/>
      <c r="E227" s="8"/>
      <c r="F227" s="21">
        <f>Source!AM75</f>
        <v>108.23</v>
      </c>
      <c r="G227" s="20">
        <f>Source!DE75</f>
      </c>
      <c r="H227" s="8">
        <f>Source!AV75</f>
        <v>1</v>
      </c>
      <c r="I227" s="22">
        <f>ROUND(Source!CR75*Source!I75/IF(Source!BB75&lt;&gt;0,Source!BB75,1),2)</f>
        <v>432.92</v>
      </c>
      <c r="J227" s="8">
        <f>IF(Source!BB75&lt;&gt;0,Source!BB75,1)</f>
        <v>5.03</v>
      </c>
      <c r="K227" s="22"/>
    </row>
    <row r="228" spans="1:23" ht="14.25">
      <c r="A228" s="17"/>
      <c r="B228" s="18"/>
      <c r="C228" s="18" t="s">
        <v>537</v>
      </c>
      <c r="D228" s="19"/>
      <c r="E228" s="8"/>
      <c r="F228" s="21">
        <f>Source!AN75</f>
        <v>25.71</v>
      </c>
      <c r="G228" s="20">
        <f>Source!DF75</f>
      </c>
      <c r="H228" s="8">
        <f>Source!AV75</f>
        <v>1</v>
      </c>
      <c r="I228" s="23">
        <f>ROUND(Source!CS75*Source!I75/IF(Source!BS75&lt;&gt;0,Source!BS75,1),2)</f>
        <v>102.84</v>
      </c>
      <c r="J228" s="8">
        <f>IF(Source!BS75&lt;&gt;0,Source!BS75,1)</f>
        <v>13.09</v>
      </c>
      <c r="K228" s="23"/>
      <c r="W228">
        <f>ROUND(Source!CS75*Source!I75/IF(Source!BS75&lt;&gt;0,Source!BS75,1),2)</f>
        <v>102.84</v>
      </c>
    </row>
    <row r="229" spans="1:11" ht="14.25">
      <c r="A229" s="25"/>
      <c r="B229" s="26"/>
      <c r="C229" s="26" t="s">
        <v>541</v>
      </c>
      <c r="D229" s="27" t="s">
        <v>539</v>
      </c>
      <c r="E229" s="28">
        <f>175</f>
        <v>175</v>
      </c>
      <c r="F229" s="29"/>
      <c r="G229" s="30"/>
      <c r="H229" s="28"/>
      <c r="I229" s="31">
        <f>SUM(U226:U228)</f>
        <v>179.97</v>
      </c>
      <c r="J229" s="28">
        <f>167</f>
        <v>167</v>
      </c>
      <c r="K229" s="31"/>
    </row>
    <row r="230" spans="8:27" ht="15">
      <c r="H230" s="50">
        <f>ROUND(Source!CQ75*Source!I75/IF(Source!BC75&lt;&gt;0,Source!BC75,1),2)+ROUND(Source!CT75*Source!I75/IF(Source!BA75&lt;&gt;0,Source!BA75,1),2)+ROUND(Source!CR75*Source!I75/IF(Source!BB75&lt;&gt;0,Source!BB75,1),2)+SUM(I229:I229)</f>
        <v>612.89</v>
      </c>
      <c r="I230" s="50"/>
      <c r="J230" s="50">
        <f>Source!O75+SUM(K229:K229)</f>
        <v>2177.59</v>
      </c>
      <c r="K230" s="50"/>
      <c r="O230" s="24">
        <f>H230</f>
        <v>612.89</v>
      </c>
      <c r="P230" s="24">
        <f>J230</f>
        <v>2177.59</v>
      </c>
      <c r="X230">
        <f>IF(Source!BI75&lt;=1,H230,0)</f>
        <v>0</v>
      </c>
      <c r="Y230">
        <f>IF(Source!BI75=2,H230,0)</f>
        <v>612.89</v>
      </c>
      <c r="Z230">
        <f>IF(Source!BI75=3,H230,0)</f>
        <v>0</v>
      </c>
      <c r="AA230">
        <f>IF(Source!BI75=4,H230,0)</f>
        <v>0</v>
      </c>
    </row>
    <row r="232" spans="1:32" ht="15">
      <c r="A232" s="52" t="str">
        <f>CONCATENATE("Итого по разделу: ",IF(Source!G77&lt;&gt;"Новый раздел",Source!G77,""))</f>
        <v>Итого по разделу: Монтажные работы</v>
      </c>
      <c r="B232" s="52"/>
      <c r="C232" s="52"/>
      <c r="D232" s="52"/>
      <c r="E232" s="52"/>
      <c r="F232" s="52"/>
      <c r="G232" s="52"/>
      <c r="H232" s="50">
        <f>SUM(O46:O231)</f>
        <v>8245.34</v>
      </c>
      <c r="I232" s="51"/>
      <c r="J232" s="50">
        <f>SUM(P46:P231)</f>
        <v>28475.210000000003</v>
      </c>
      <c r="K232" s="51"/>
      <c r="AF232" s="32" t="str">
        <f>CONCATENATE("Итого по разделу: ",IF(Source!G77&lt;&gt;"Новый раздел",Source!G77,""))</f>
        <v>Итого по разделу: Монтажные работы</v>
      </c>
    </row>
    <row r="235" spans="1:31" ht="16.5">
      <c r="A235" s="54" t="str">
        <f>CONCATENATE("Раздел: ",IF(Source!G98&lt;&gt;"Новый раздел",Source!G98,""))</f>
        <v>Раздел: Материалы , не учтенные сборниками</v>
      </c>
      <c r="B235" s="54"/>
      <c r="C235" s="54"/>
      <c r="D235" s="54"/>
      <c r="E235" s="54"/>
      <c r="F235" s="54"/>
      <c r="G235" s="54"/>
      <c r="H235" s="54"/>
      <c r="I235" s="54"/>
      <c r="J235" s="54"/>
      <c r="K235" s="54"/>
      <c r="AE235" s="16" t="str">
        <f>CONCATENATE("Раздел: ",IF(Source!G98&lt;&gt;"Новый раздел",Source!G98,""))</f>
        <v>Раздел: Материалы , не учтенные сборниками</v>
      </c>
    </row>
    <row r="236" spans="1:22" ht="71.25">
      <c r="A236" s="25" t="str">
        <f>Source!E102</f>
        <v>23</v>
      </c>
      <c r="B236" s="40" t="s">
        <v>556</v>
      </c>
      <c r="C236" s="26" t="str">
        <f>Source!G102</f>
        <v>СТОЙКА МЕТАЛЛИЧЕСКАЯ ВЫСОТОЙ 10 М ДЛЯ РАЗМЕЩЕНИЯ ПЕРИФЕРИЙНОГО ОБОРУДОВАНИЯ СТ (ЦЕНА: 86000,00 / 1,18/4,26 * 1,02 = 17450,47 РУБ.)</v>
      </c>
      <c r="D236" s="27" t="str">
        <f>Source!H102</f>
        <v>КОМПЛ</v>
      </c>
      <c r="E236" s="28">
        <f>Source!I102</f>
        <v>1</v>
      </c>
      <c r="F236" s="29">
        <f>Source!AL102</f>
        <v>17450.47</v>
      </c>
      <c r="G236" s="30">
        <f>Source!DD102</f>
      </c>
      <c r="H236" s="28">
        <f>Source!AW102</f>
        <v>1</v>
      </c>
      <c r="I236" s="31">
        <f>ROUND(Source!CQ102*Source!I102/IF(Source!BC102&lt;&gt;0,Source!BC102,1),2)</f>
        <v>17450.47</v>
      </c>
      <c r="J236" s="28">
        <f>IF(Source!BC102&lt;&gt;0,Source!BC102,1)</f>
        <v>4.26</v>
      </c>
      <c r="K236" s="31"/>
      <c r="Q236">
        <f>ROUND((Source!DN102/100)*ROUND(Source!CT102*Source!I102/IF(Source!BA102&lt;&gt;0,Source!BA102,1),2),2)</f>
        <v>0</v>
      </c>
      <c r="R236">
        <f>Source!X102</f>
        <v>0</v>
      </c>
      <c r="S236">
        <f>ROUND((Source!DO102/100)*ROUND(Source!CT102*Source!I102/IF(Source!BA102&lt;&gt;0,Source!BA102,1),2),2)</f>
        <v>0</v>
      </c>
      <c r="T236">
        <f>Source!Y102</f>
        <v>0</v>
      </c>
      <c r="U236">
        <f>ROUND((175/100)*ROUND(Source!CS102*Source!I102/IF(Source!BS102&lt;&gt;0,Source!BS102,1),2),2)</f>
        <v>0</v>
      </c>
      <c r="V236">
        <f>ROUND((167/100)*ROUND(Source!CS102*Source!I102,2),2)</f>
        <v>0</v>
      </c>
    </row>
    <row r="237" spans="8:27" ht="15">
      <c r="H237" s="50">
        <f>ROUND(Source!CQ102*Source!I102/IF(Source!BC102&lt;&gt;0,Source!BC102,1),2)+ROUND(Source!CT102*Source!I102/IF(Source!BA102&lt;&gt;0,Source!BA102,1),2)+ROUND(Source!CR102*Source!I102/IF(Source!BB102&lt;&gt;0,Source!BB102,1),2)</f>
        <v>17450.47</v>
      </c>
      <c r="I237" s="50"/>
      <c r="J237" s="50">
        <f>Source!O102</f>
        <v>74339</v>
      </c>
      <c r="K237" s="50"/>
      <c r="O237">
        <f>H237</f>
        <v>17450.47</v>
      </c>
      <c r="P237">
        <f>J237</f>
        <v>74339</v>
      </c>
      <c r="X237">
        <f>IF(Source!BI102&lt;=1,H237,0)</f>
        <v>0</v>
      </c>
      <c r="Y237">
        <f>IF(Source!BI102=2,H237,0)</f>
        <v>17450.47</v>
      </c>
      <c r="Z237">
        <f>IF(Source!BI102=3,H237,0)</f>
        <v>0</v>
      </c>
      <c r="AA237">
        <f>IF(Source!BI102=4,H237,0)</f>
        <v>0</v>
      </c>
    </row>
    <row r="238" spans="1:22" ht="71.25">
      <c r="A238" s="25" t="str">
        <f>Source!E103</f>
        <v>24</v>
      </c>
      <c r="B238" s="26" t="str">
        <f>Source!F103</f>
        <v>1.12-5-371</v>
      </c>
      <c r="C238" s="26" t="str">
        <f>Source!G103</f>
        <v>ТРУБЫ ЭЛЕКТРОТЕХНИЧЕСКИЕ ГОФРИРОВАННЫЕ, ПОЛИВИНИЛХЛОРИДНЫЕ, НЕГОРЮЧИЕ, С ЗОНДОМ, НАРУЖНЫЙ ДИАМЕТР 16 ММ</v>
      </c>
      <c r="D238" s="27" t="str">
        <f>Source!H103</f>
        <v>м</v>
      </c>
      <c r="E238" s="28">
        <f>Source!I103</f>
        <v>5.1</v>
      </c>
      <c r="F238" s="29">
        <f>Source!AL103</f>
        <v>2.67</v>
      </c>
      <c r="G238" s="30">
        <f>Source!DD103</f>
      </c>
      <c r="H238" s="28">
        <f>Source!AW103</f>
        <v>1</v>
      </c>
      <c r="I238" s="31">
        <f>ROUND(Source!CQ103*Source!I103/IF(Source!BC103&lt;&gt;0,Source!BC103,1),2)</f>
        <v>13.62</v>
      </c>
      <c r="J238" s="28">
        <f>IF(Source!BC103&lt;&gt;0,Source!BC103,1)</f>
        <v>3.16</v>
      </c>
      <c r="K238" s="31"/>
      <c r="Q238">
        <f>ROUND((Source!DN103/100)*ROUND(Source!CT103*Source!I103/IF(Source!BA103&lt;&gt;0,Source!BA103,1),2),2)</f>
        <v>0</v>
      </c>
      <c r="R238">
        <f>Source!X103</f>
        <v>0</v>
      </c>
      <c r="S238">
        <f>ROUND((Source!DO103/100)*ROUND(Source!CT103*Source!I103/IF(Source!BA103&lt;&gt;0,Source!BA103,1),2),2)</f>
        <v>0</v>
      </c>
      <c r="T238">
        <f>Source!Y103</f>
        <v>0</v>
      </c>
      <c r="U238">
        <f>ROUND((175/100)*ROUND(Source!CS103*Source!I103/IF(Source!BS103&lt;&gt;0,Source!BS103,1),2),2)</f>
        <v>0</v>
      </c>
      <c r="V238">
        <f>ROUND((167/100)*ROUND(Source!CS103*Source!I103,2),2)</f>
        <v>0</v>
      </c>
    </row>
    <row r="239" spans="8:27" ht="15">
      <c r="H239" s="50">
        <f>ROUND(Source!CQ103*Source!I103/IF(Source!BC103&lt;&gt;0,Source!BC103,1),2)+ROUND(Source!CT103*Source!I103/IF(Source!BA103&lt;&gt;0,Source!BA103,1),2)+ROUND(Source!CR103*Source!I103/IF(Source!BB103&lt;&gt;0,Source!BB103,1),2)</f>
        <v>13.62</v>
      </c>
      <c r="I239" s="50"/>
      <c r="J239" s="50">
        <f>Source!O103</f>
        <v>43.03</v>
      </c>
      <c r="K239" s="50"/>
      <c r="O239">
        <f>H239</f>
        <v>13.62</v>
      </c>
      <c r="P239">
        <f>J239</f>
        <v>43.03</v>
      </c>
      <c r="X239">
        <f>IF(Source!BI103&lt;=1,H239,0)</f>
        <v>0</v>
      </c>
      <c r="Y239">
        <f>IF(Source!BI103=2,H239,0)</f>
        <v>13.62</v>
      </c>
      <c r="Z239">
        <f>IF(Source!BI103=3,H239,0)</f>
        <v>0</v>
      </c>
      <c r="AA239">
        <f>IF(Source!BI103=4,H239,0)</f>
        <v>0</v>
      </c>
    </row>
    <row r="240" spans="1:22" ht="71.25">
      <c r="A240" s="25" t="str">
        <f>Source!E104</f>
        <v>25</v>
      </c>
      <c r="B240" s="26" t="str">
        <f>Source!F104</f>
        <v>1.12-5-372</v>
      </c>
      <c r="C240" s="26" t="str">
        <f>Source!G104</f>
        <v>ТРУБЫ ЭЛЕКТРОТЕХНИЧЕСКИЕ ГОФРИРОВАННЫЕ, ПОЛИВИНИЛХЛОРИДНЫЕ, НЕГОРЮЧИЕ, С ЗОНДОМ, НАРУЖНЫЙ ДИАМЕТР 20 ММ</v>
      </c>
      <c r="D240" s="27" t="str">
        <f>Source!H104</f>
        <v>м</v>
      </c>
      <c r="E240" s="28">
        <f>Source!I104</f>
        <v>7.14</v>
      </c>
      <c r="F240" s="29">
        <f>Source!AL104</f>
        <v>3.45</v>
      </c>
      <c r="G240" s="30">
        <f>Source!DD104</f>
      </c>
      <c r="H240" s="28">
        <f>Source!AW104</f>
        <v>1</v>
      </c>
      <c r="I240" s="31">
        <f>ROUND(Source!CQ104*Source!I104/IF(Source!BC104&lt;&gt;0,Source!BC104,1),2)</f>
        <v>24.63</v>
      </c>
      <c r="J240" s="28">
        <f>IF(Source!BC104&lt;&gt;0,Source!BC104,1)</f>
        <v>3.5</v>
      </c>
      <c r="K240" s="31"/>
      <c r="Q240">
        <f>ROUND((Source!DN104/100)*ROUND(Source!CT104*Source!I104/IF(Source!BA104&lt;&gt;0,Source!BA104,1),2),2)</f>
        <v>0</v>
      </c>
      <c r="R240">
        <f>Source!X104</f>
        <v>0</v>
      </c>
      <c r="S240">
        <f>ROUND((Source!DO104/100)*ROUND(Source!CT104*Source!I104/IF(Source!BA104&lt;&gt;0,Source!BA104,1),2),2)</f>
        <v>0</v>
      </c>
      <c r="T240">
        <f>Source!Y104</f>
        <v>0</v>
      </c>
      <c r="U240">
        <f>ROUND((175/100)*ROUND(Source!CS104*Source!I104/IF(Source!BS104&lt;&gt;0,Source!BS104,1),2),2)</f>
        <v>0</v>
      </c>
      <c r="V240">
        <f>ROUND((167/100)*ROUND(Source!CS104*Source!I104,2),2)</f>
        <v>0</v>
      </c>
    </row>
    <row r="241" spans="8:27" ht="15">
      <c r="H241" s="50">
        <f>ROUND(Source!CQ104*Source!I104/IF(Source!BC104&lt;&gt;0,Source!BC104,1),2)+ROUND(Source!CT104*Source!I104/IF(Source!BA104&lt;&gt;0,Source!BA104,1),2)+ROUND(Source!CR104*Source!I104/IF(Source!BB104&lt;&gt;0,Source!BB104,1),2)</f>
        <v>24.63</v>
      </c>
      <c r="I241" s="50"/>
      <c r="J241" s="50">
        <f>Source!O104</f>
        <v>86.22</v>
      </c>
      <c r="K241" s="50"/>
      <c r="O241">
        <f>H241</f>
        <v>24.63</v>
      </c>
      <c r="P241">
        <f>J241</f>
        <v>86.22</v>
      </c>
      <c r="X241">
        <f>IF(Source!BI104&lt;=1,H241,0)</f>
        <v>0</v>
      </c>
      <c r="Y241">
        <f>IF(Source!BI104=2,H241,0)</f>
        <v>24.63</v>
      </c>
      <c r="Z241">
        <f>IF(Source!BI104=3,H241,0)</f>
        <v>0</v>
      </c>
      <c r="AA241">
        <f>IF(Source!BI104=4,H241,0)</f>
        <v>0</v>
      </c>
    </row>
    <row r="242" spans="1:22" ht="128.25">
      <c r="A242" s="25" t="str">
        <f>Source!E105</f>
        <v>26</v>
      </c>
      <c r="B242" s="26" t="str">
        <f>Source!F105</f>
        <v>1.23-8-88</v>
      </c>
      <c r="C242" s="26" t="str">
        <f>Source!G105</f>
        <v>КАБЕЛИ СИЛОВЫЕ С МЕДНЫМИ ЖИЛАМИ С ПОЛИВИНИЛХЛОРИДНОЙ ИЗОЛЯЦИЕЙ В ОБОЛОЧКЕ ИЗ ПОЛИВИНИЛХЛОРИДНОГО ПЛАСТИКАТА ПОНИЖЕННОЙ ГОРЮЧЕСТИ, НАПРЯЖЕНИЕ 660 В, МАРКА ВВГНГ, ЧИСЛО ЖИЛ И СЕЧЕНИЕ 3Х2,5 ММ2</v>
      </c>
      <c r="D242" s="27" t="str">
        <f>Source!H105</f>
        <v>км</v>
      </c>
      <c r="E242" s="28">
        <f>Source!I105</f>
        <v>0.06732</v>
      </c>
      <c r="F242" s="29">
        <f>Source!AL105</f>
        <v>12798.46</v>
      </c>
      <c r="G242" s="30">
        <f>Source!DD105</f>
      </c>
      <c r="H242" s="28">
        <f>Source!AW105</f>
        <v>1</v>
      </c>
      <c r="I242" s="31">
        <f>ROUND(Source!CQ105*Source!I105/IF(Source!BC105&lt;&gt;0,Source!BC105,1),2)</f>
        <v>861.59</v>
      </c>
      <c r="J242" s="28">
        <f>IF(Source!BC105&lt;&gt;0,Source!BC105,1)</f>
        <v>2.42</v>
      </c>
      <c r="K242" s="31">
        <f>Source!P105</f>
        <v>2085.05</v>
      </c>
      <c r="Q242">
        <f>ROUND((Source!DN105/100)*ROUND(Source!CT105*Source!I105/IF(Source!BA105&lt;&gt;0,Source!BA105,1),2),2)</f>
        <v>0</v>
      </c>
      <c r="R242">
        <f>Source!X105</f>
        <v>0</v>
      </c>
      <c r="S242">
        <f>ROUND((Source!DO105/100)*ROUND(Source!CT105*Source!I105/IF(Source!BA105&lt;&gt;0,Source!BA105,1),2),2)</f>
        <v>0</v>
      </c>
      <c r="T242">
        <f>Source!Y105</f>
        <v>0</v>
      </c>
      <c r="U242">
        <f>ROUND((175/100)*ROUND(Source!CS105*Source!I105/IF(Source!BS105&lt;&gt;0,Source!BS105,1),2),2)</f>
        <v>0</v>
      </c>
      <c r="V242">
        <f>ROUND((167/100)*ROUND(Source!CS105*Source!I105,2),2)</f>
        <v>0</v>
      </c>
    </row>
    <row r="243" spans="8:27" ht="15">
      <c r="H243" s="50">
        <f>ROUND(Source!CQ105*Source!I105/IF(Source!BC105&lt;&gt;0,Source!BC105,1),2)+ROUND(Source!CT105*Source!I105/IF(Source!BA105&lt;&gt;0,Source!BA105,1),2)+ROUND(Source!CR105*Source!I105/IF(Source!BB105&lt;&gt;0,Source!BB105,1),2)</f>
        <v>861.59</v>
      </c>
      <c r="I243" s="50"/>
      <c r="J243" s="50">
        <f>Source!O105</f>
        <v>2085.05</v>
      </c>
      <c r="K243" s="50"/>
      <c r="O243">
        <f>H243</f>
        <v>861.59</v>
      </c>
      <c r="P243">
        <f>J243</f>
        <v>2085.05</v>
      </c>
      <c r="X243">
        <f>IF(Source!BI105&lt;=1,H243,0)</f>
        <v>0</v>
      </c>
      <c r="Y243">
        <f>IF(Source!BI105=2,H243,0)</f>
        <v>861.59</v>
      </c>
      <c r="Z243">
        <f>IF(Source!BI105=3,H243,0)</f>
        <v>0</v>
      </c>
      <c r="AA243">
        <f>IF(Source!BI105=4,H243,0)</f>
        <v>0</v>
      </c>
    </row>
    <row r="244" spans="1:22" ht="99.75">
      <c r="A244" s="25" t="str">
        <f>Source!E106</f>
        <v>27</v>
      </c>
      <c r="B244" s="26" t="str">
        <f>Source!F106</f>
        <v>1.23-4-337</v>
      </c>
      <c r="C244" s="26" t="str">
        <f>Source!G106</f>
        <v>КАБЕЛИ МАГИСТРАЛЬНЫЕ (ВИТАЯ ПАРА) НЕЭКРАНИРОВАННЫЕ ОДНОЖИЛЬНЫЕ, КАТЕГОРИЯ 5Е ENHANCED, ПРОИЗВОДСТВО ФИРМЫ 'АЕSP', ТИП UTP, ЧИСЛО ЭЛЕМЕНТОВ И ДИАМЕТР ЖИЛЫ, ММ: 4Х2Х0,51(AWG 24)</v>
      </c>
      <c r="D244" s="27" t="str">
        <f>Source!H106</f>
        <v>км</v>
      </c>
      <c r="E244" s="28">
        <f>Source!I106</f>
        <v>0.00612</v>
      </c>
      <c r="F244" s="29">
        <f>Source!AL106</f>
        <v>4941.13</v>
      </c>
      <c r="G244" s="30">
        <f>Source!DD106</f>
      </c>
      <c r="H244" s="28">
        <f>Source!AW106</f>
        <v>1</v>
      </c>
      <c r="I244" s="31">
        <f>ROUND(Source!CQ106*Source!I106/IF(Source!BC106&lt;&gt;0,Source!BC106,1),2)</f>
        <v>30.24</v>
      </c>
      <c r="J244" s="28">
        <f>IF(Source!BC106&lt;&gt;0,Source!BC106,1)</f>
        <v>3.73</v>
      </c>
      <c r="K244" s="31"/>
      <c r="Q244">
        <f>ROUND((Source!DN106/100)*ROUND(Source!CT106*Source!I106/IF(Source!BA106&lt;&gt;0,Source!BA106,1),2),2)</f>
        <v>0</v>
      </c>
      <c r="R244">
        <f>Source!X106</f>
        <v>0</v>
      </c>
      <c r="S244">
        <f>ROUND((Source!DO106/100)*ROUND(Source!CT106*Source!I106/IF(Source!BA106&lt;&gt;0,Source!BA106,1),2),2)</f>
        <v>0</v>
      </c>
      <c r="T244">
        <f>Source!Y106</f>
        <v>0</v>
      </c>
      <c r="U244">
        <f>ROUND((175/100)*ROUND(Source!CS106*Source!I106/IF(Source!BS106&lt;&gt;0,Source!BS106,1),2),2)</f>
        <v>0</v>
      </c>
      <c r="V244">
        <f>ROUND((167/100)*ROUND(Source!CS106*Source!I106,2),2)</f>
        <v>0</v>
      </c>
    </row>
    <row r="245" spans="8:27" ht="15">
      <c r="H245" s="50">
        <f>ROUND(Source!CQ106*Source!I106/IF(Source!BC106&lt;&gt;0,Source!BC106,1),2)+ROUND(Source!CT106*Source!I106/IF(Source!BA106&lt;&gt;0,Source!BA106,1),2)+ROUND(Source!CR106*Source!I106/IF(Source!BB106&lt;&gt;0,Source!BB106,1),2)</f>
        <v>30.24</v>
      </c>
      <c r="I245" s="50"/>
      <c r="J245" s="50">
        <f>Source!O106</f>
        <v>112.79</v>
      </c>
      <c r="K245" s="50"/>
      <c r="O245">
        <f>H245</f>
        <v>30.24</v>
      </c>
      <c r="P245">
        <f>J245</f>
        <v>112.79</v>
      </c>
      <c r="X245">
        <f>IF(Source!BI106&lt;=1,H245,0)</f>
        <v>0</v>
      </c>
      <c r="Y245">
        <f>IF(Source!BI106=2,H245,0)</f>
        <v>30.24</v>
      </c>
      <c r="Z245">
        <f>IF(Source!BI106=3,H245,0)</f>
        <v>0</v>
      </c>
      <c r="AA245">
        <f>IF(Source!BI106=4,H245,0)</f>
        <v>0</v>
      </c>
    </row>
    <row r="246" spans="1:22" ht="128.25">
      <c r="A246" s="25" t="str">
        <f>Source!E107</f>
        <v>28</v>
      </c>
      <c r="B246" s="26" t="str">
        <f>Source!F107</f>
        <v>1.23-4-355</v>
      </c>
      <c r="C246" s="26" t="str">
        <f>Source!G107</f>
        <v>КАБЕЛИ ВЫСОКОЧАСТОТНЫЕ С МЕДНЫМИ ЖИЛАМИ С ПОЛИЭТИЛЕНОВОЙ ИЗОЛЯЦИЕЙ В ОБОЛОЧКЕ ИЗ ПОЛИВИНИЛХЛОРИДНОГО ПЛАСТИКАТА, БЕЗ ЭКРАНА, МАРКА КВП (PARLAN U/UTP) CAT 5E, ЧИСЛО ЭЛЕМЕНТОВ И ДИАМЕТР ЖИЛЫ, ММ:1Х2Х0,52</v>
      </c>
      <c r="D246" s="27" t="str">
        <f>Source!H107</f>
        <v>км</v>
      </c>
      <c r="E246" s="28">
        <f>Source!I107</f>
        <v>0.00408</v>
      </c>
      <c r="F246" s="29">
        <f>Source!AL107</f>
        <v>469.93</v>
      </c>
      <c r="G246" s="30">
        <f>Source!DD107</f>
      </c>
      <c r="H246" s="28">
        <f>Source!AW107</f>
        <v>1</v>
      </c>
      <c r="I246" s="31">
        <f>ROUND(Source!CQ107*Source!I107/IF(Source!BC107&lt;&gt;0,Source!BC107,1),2)</f>
        <v>1.92</v>
      </c>
      <c r="J246" s="28">
        <f>IF(Source!BC107&lt;&gt;0,Source!BC107,1)</f>
        <v>6.94</v>
      </c>
      <c r="K246" s="31"/>
      <c r="Q246">
        <f>ROUND((Source!DN107/100)*ROUND(Source!CT107*Source!I107/IF(Source!BA107&lt;&gt;0,Source!BA107,1),2),2)</f>
        <v>0</v>
      </c>
      <c r="R246">
        <f>Source!X107</f>
        <v>0</v>
      </c>
      <c r="S246">
        <f>ROUND((Source!DO107/100)*ROUND(Source!CT107*Source!I107/IF(Source!BA107&lt;&gt;0,Source!BA107,1),2),2)</f>
        <v>0</v>
      </c>
      <c r="T246">
        <f>Source!Y107</f>
        <v>0</v>
      </c>
      <c r="U246">
        <f>ROUND((175/100)*ROUND(Source!CS107*Source!I107/IF(Source!BS107&lt;&gt;0,Source!BS107,1),2),2)</f>
        <v>0</v>
      </c>
      <c r="V246">
        <f>ROUND((167/100)*ROUND(Source!CS107*Source!I107,2),2)</f>
        <v>0</v>
      </c>
    </row>
    <row r="247" spans="8:27" ht="15">
      <c r="H247" s="50">
        <f>ROUND(Source!CQ107*Source!I107/IF(Source!BC107&lt;&gt;0,Source!BC107,1),2)+ROUND(Source!CT107*Source!I107/IF(Source!BA107&lt;&gt;0,Source!BA107,1),2)+ROUND(Source!CR107*Source!I107/IF(Source!BB107&lt;&gt;0,Source!BB107,1),2)</f>
        <v>1.92</v>
      </c>
      <c r="I247" s="50"/>
      <c r="J247" s="50">
        <f>Source!O107</f>
        <v>13.31</v>
      </c>
      <c r="K247" s="50"/>
      <c r="O247">
        <f>H247</f>
        <v>1.92</v>
      </c>
      <c r="P247">
        <f>J247</f>
        <v>13.31</v>
      </c>
      <c r="X247">
        <f>IF(Source!BI107&lt;=1,H247,0)</f>
        <v>0</v>
      </c>
      <c r="Y247">
        <f>IF(Source!BI107=2,H247,0)</f>
        <v>1.92</v>
      </c>
      <c r="Z247">
        <f>IF(Source!BI107=3,H247,0)</f>
        <v>0</v>
      </c>
      <c r="AA247">
        <f>IF(Source!BI107=4,H247,0)</f>
        <v>0</v>
      </c>
    </row>
    <row r="248" spans="1:22" ht="42.75">
      <c r="A248" s="25" t="str">
        <f>Source!E108</f>
        <v>29</v>
      </c>
      <c r="B248" s="26" t="str">
        <f>Source!F108</f>
        <v>1.21-5-32</v>
      </c>
      <c r="C248" s="26" t="str">
        <f>Source!G108</f>
        <v>ВЫКЛЮЧАТЕЛИ АВТОМАТИЧЕСКИЕ ОДНОПОЛЮСНЫЕ, НА ТОК ДО 25 А, ТИП А63-МГ, А63-М</v>
      </c>
      <c r="D248" s="27" t="str">
        <f>Source!H108</f>
        <v>шт.</v>
      </c>
      <c r="E248" s="28">
        <f>Source!I108</f>
        <v>1</v>
      </c>
      <c r="F248" s="29">
        <f>Source!AL108</f>
        <v>35.03</v>
      </c>
      <c r="G248" s="30">
        <f>Source!DD108</f>
      </c>
      <c r="H248" s="28">
        <f>Source!AW108</f>
        <v>1</v>
      </c>
      <c r="I248" s="31">
        <f>ROUND(Source!CQ108*Source!I108/IF(Source!BC108&lt;&gt;0,Source!BC108,1),2)</f>
        <v>35.03</v>
      </c>
      <c r="J248" s="28">
        <f>IF(Source!BC108&lt;&gt;0,Source!BC108,1)</f>
        <v>5.09</v>
      </c>
      <c r="K248" s="31"/>
      <c r="Q248">
        <f>ROUND((Source!DN108/100)*ROUND(Source!CT108*Source!I108/IF(Source!BA108&lt;&gt;0,Source!BA108,1),2),2)</f>
        <v>0</v>
      </c>
      <c r="R248">
        <f>Source!X108</f>
        <v>0</v>
      </c>
      <c r="S248">
        <f>ROUND((Source!DO108/100)*ROUND(Source!CT108*Source!I108/IF(Source!BA108&lt;&gt;0,Source!BA108,1),2),2)</f>
        <v>0</v>
      </c>
      <c r="T248">
        <f>Source!Y108</f>
        <v>0</v>
      </c>
      <c r="U248">
        <f>ROUND((175/100)*ROUND(Source!CS108*Source!I108/IF(Source!BS108&lt;&gt;0,Source!BS108,1),2),2)</f>
        <v>0</v>
      </c>
      <c r="V248">
        <f>ROUND((167/100)*ROUND(Source!CS108*Source!I108,2),2)</f>
        <v>0</v>
      </c>
    </row>
    <row r="249" spans="8:27" ht="15">
      <c r="H249" s="50">
        <f>ROUND(Source!CQ108*Source!I108/IF(Source!BC108&lt;&gt;0,Source!BC108,1),2)+ROUND(Source!CT108*Source!I108/IF(Source!BA108&lt;&gt;0,Source!BA108,1),2)+ROUND(Source!CR108*Source!I108/IF(Source!BB108&lt;&gt;0,Source!BB108,1),2)</f>
        <v>35.03</v>
      </c>
      <c r="I249" s="50"/>
      <c r="J249" s="50">
        <f>Source!O108</f>
        <v>178.3</v>
      </c>
      <c r="K249" s="50"/>
      <c r="O249">
        <f>H249</f>
        <v>35.03</v>
      </c>
      <c r="P249">
        <f>J249</f>
        <v>178.3</v>
      </c>
      <c r="X249">
        <f>IF(Source!BI108&lt;=1,H249,0)</f>
        <v>0</v>
      </c>
      <c r="Y249">
        <f>IF(Source!BI108=2,H249,0)</f>
        <v>35.03</v>
      </c>
      <c r="Z249">
        <f>IF(Source!BI108=3,H249,0)</f>
        <v>0</v>
      </c>
      <c r="AA249">
        <f>IF(Source!BI108=4,H249,0)</f>
        <v>0</v>
      </c>
    </row>
    <row r="250" spans="1:22" ht="28.5">
      <c r="A250" s="25" t="str">
        <f>Source!E109</f>
        <v>30</v>
      </c>
      <c r="B250" s="26" t="str">
        <f>Source!F109</f>
        <v>1.21-5-1134</v>
      </c>
      <c r="C250" s="26" t="str">
        <f>Source!G109</f>
        <v>ХОМУТЫ (СТЯЖКИ) КАБЕЛЬНЫЕ ИЗ ПОЛИАМИДА, РАЗМЕРЫ 4,8Х300 ММ</v>
      </c>
      <c r="D250" s="27" t="str">
        <f>Source!H109</f>
        <v>100 шт.</v>
      </c>
      <c r="E250" s="28">
        <f>Source!I109</f>
        <v>0.56</v>
      </c>
      <c r="F250" s="29">
        <f>Source!AL109</f>
        <v>59.47</v>
      </c>
      <c r="G250" s="30">
        <f>Source!DD109</f>
      </c>
      <c r="H250" s="28">
        <f>Source!AW109</f>
        <v>1</v>
      </c>
      <c r="I250" s="31">
        <f>ROUND(Source!CQ109*Source!I109/IF(Source!BC109&lt;&gt;0,Source!BC109,1),2)</f>
        <v>33.3</v>
      </c>
      <c r="J250" s="28">
        <f>IF(Source!BC109&lt;&gt;0,Source!BC109,1)</f>
        <v>3.45</v>
      </c>
      <c r="K250" s="31"/>
      <c r="Q250">
        <f>ROUND((Source!DN109/100)*ROUND(Source!CT109*Source!I109/IF(Source!BA109&lt;&gt;0,Source!BA109,1),2),2)</f>
        <v>0</v>
      </c>
      <c r="R250">
        <f>Source!X109</f>
        <v>0</v>
      </c>
      <c r="S250">
        <f>ROUND((Source!DO109/100)*ROUND(Source!CT109*Source!I109/IF(Source!BA109&lt;&gt;0,Source!BA109,1),2),2)</f>
        <v>0</v>
      </c>
      <c r="T250">
        <f>Source!Y109</f>
        <v>0</v>
      </c>
      <c r="U250">
        <f>ROUND((175/100)*ROUND(Source!CS109*Source!I109/IF(Source!BS109&lt;&gt;0,Source!BS109,1),2),2)</f>
        <v>0</v>
      </c>
      <c r="V250">
        <f>ROUND((167/100)*ROUND(Source!CS109*Source!I109,2),2)</f>
        <v>0</v>
      </c>
    </row>
    <row r="251" spans="8:27" ht="15">
      <c r="H251" s="50">
        <f>ROUND(Source!CQ109*Source!I109/IF(Source!BC109&lt;&gt;0,Source!BC109,1),2)+ROUND(Source!CT109*Source!I109/IF(Source!BA109&lt;&gt;0,Source!BA109,1),2)+ROUND(Source!CR109*Source!I109/IF(Source!BB109&lt;&gt;0,Source!BB109,1),2)</f>
        <v>33.3</v>
      </c>
      <c r="I251" s="50"/>
      <c r="J251" s="50">
        <f>Source!O109</f>
        <v>114.9</v>
      </c>
      <c r="K251" s="50"/>
      <c r="O251">
        <f>H251</f>
        <v>33.3</v>
      </c>
      <c r="P251">
        <f>J251</f>
        <v>114.9</v>
      </c>
      <c r="X251">
        <f>IF(Source!BI109&lt;=1,H251,0)</f>
        <v>0</v>
      </c>
      <c r="Y251">
        <f>IF(Source!BI109=2,H251,0)</f>
        <v>33.3</v>
      </c>
      <c r="Z251">
        <f>IF(Source!BI109=3,H251,0)</f>
        <v>0</v>
      </c>
      <c r="AA251">
        <f>IF(Source!BI109=4,H251,0)</f>
        <v>0</v>
      </c>
    </row>
    <row r="252" spans="1:22" ht="42.75">
      <c r="A252" s="25" t="str">
        <f>Source!E110</f>
        <v>31</v>
      </c>
      <c r="B252" s="26" t="str">
        <f>Source!F110</f>
        <v>1.21-5-1098</v>
      </c>
      <c r="C252" s="26" t="str">
        <f>Source!G110</f>
        <v>КОМПЛЕКТЫ КРЕПЛЕНИЯ СВЕТОФОРОВ НА ОПОРУ, С ХОМУТАМИ (2 ШТ.)</v>
      </c>
      <c r="D252" s="27" t="str">
        <f>Source!H110</f>
        <v>компл.</v>
      </c>
      <c r="E252" s="28">
        <f>Source!I110</f>
        <v>2</v>
      </c>
      <c r="F252" s="29">
        <f>Source!AL110</f>
        <v>314.04</v>
      </c>
      <c r="G252" s="30">
        <f>Source!DD110</f>
      </c>
      <c r="H252" s="28">
        <f>Source!AW110</f>
        <v>1</v>
      </c>
      <c r="I252" s="31">
        <f>ROUND(Source!CQ110*Source!I110/IF(Source!BC110&lt;&gt;0,Source!BC110,1),2)</f>
        <v>628.08</v>
      </c>
      <c r="J252" s="28">
        <f>IF(Source!BC110&lt;&gt;0,Source!BC110,1)</f>
        <v>2.73</v>
      </c>
      <c r="K252" s="31"/>
      <c r="Q252">
        <f>ROUND((Source!DN110/100)*ROUND(Source!CT110*Source!I110/IF(Source!BA110&lt;&gt;0,Source!BA110,1),2),2)</f>
        <v>0</v>
      </c>
      <c r="R252">
        <f>Source!X110</f>
        <v>0</v>
      </c>
      <c r="S252">
        <f>ROUND((Source!DO110/100)*ROUND(Source!CT110*Source!I110/IF(Source!BA110&lt;&gt;0,Source!BA110,1),2),2)</f>
        <v>0</v>
      </c>
      <c r="T252">
        <f>Source!Y110</f>
        <v>0</v>
      </c>
      <c r="U252">
        <f>ROUND((175/100)*ROUND(Source!CS110*Source!I110/IF(Source!BS110&lt;&gt;0,Source!BS110,1),2),2)</f>
        <v>0</v>
      </c>
      <c r="V252">
        <f>ROUND((167/100)*ROUND(Source!CS110*Source!I110,2),2)</f>
        <v>0</v>
      </c>
    </row>
    <row r="253" spans="8:27" ht="15">
      <c r="H253" s="50">
        <f>ROUND(Source!CQ110*Source!I110/IF(Source!BC110&lt;&gt;0,Source!BC110,1),2)+ROUND(Source!CT110*Source!I110/IF(Source!BA110&lt;&gt;0,Source!BA110,1),2)+ROUND(Source!CR110*Source!I110/IF(Source!BB110&lt;&gt;0,Source!BB110,1),2)</f>
        <v>628.08</v>
      </c>
      <c r="I253" s="50"/>
      <c r="J253" s="50">
        <f>Source!O110</f>
        <v>1714.66</v>
      </c>
      <c r="K253" s="50"/>
      <c r="O253">
        <f>H253</f>
        <v>628.08</v>
      </c>
      <c r="P253">
        <f>J253</f>
        <v>1714.66</v>
      </c>
      <c r="X253">
        <f>IF(Source!BI110&lt;=1,H253,0)</f>
        <v>0</v>
      </c>
      <c r="Y253">
        <f>IF(Source!BI110=2,H253,0)</f>
        <v>628.08</v>
      </c>
      <c r="Z253">
        <f>IF(Source!BI110=3,H253,0)</f>
        <v>0</v>
      </c>
      <c r="AA253">
        <f>IF(Source!BI110=4,H253,0)</f>
        <v>0</v>
      </c>
    </row>
    <row r="254" spans="1:22" ht="28.5">
      <c r="A254" s="25" t="str">
        <f>Source!E111</f>
        <v>32</v>
      </c>
      <c r="B254" s="26" t="str">
        <f>Source!F111</f>
        <v>1.14-1-207</v>
      </c>
      <c r="C254" s="26" t="str">
        <f>Source!G111</f>
        <v>КОННЕКТОРЫ, РАЗЪЕМЫ, ПЕРЕХОДНИКИ ТИП FC</v>
      </c>
      <c r="D254" s="27" t="str">
        <f>Source!H111</f>
        <v>шт.</v>
      </c>
      <c r="E254" s="28">
        <f>Source!I111</f>
        <v>2</v>
      </c>
      <c r="F254" s="29">
        <f>Source!AL111</f>
        <v>13.89</v>
      </c>
      <c r="G254" s="30">
        <f>Source!DD111</f>
      </c>
      <c r="H254" s="28">
        <f>Source!AW111</f>
        <v>1</v>
      </c>
      <c r="I254" s="31">
        <f>ROUND(Source!CQ111*Source!I111/IF(Source!BC111&lt;&gt;0,Source!BC111,1),2)</f>
        <v>27.78</v>
      </c>
      <c r="J254" s="28">
        <f>IF(Source!BC111&lt;&gt;0,Source!BC111,1)</f>
        <v>1.57</v>
      </c>
      <c r="K254" s="31"/>
      <c r="Q254">
        <f>ROUND((Source!DN111/100)*ROUND(Source!CT111*Source!I111/IF(Source!BA111&lt;&gt;0,Source!BA111,1),2),2)</f>
        <v>0</v>
      </c>
      <c r="R254">
        <f>Source!X111</f>
        <v>0</v>
      </c>
      <c r="S254">
        <f>ROUND((Source!DO111/100)*ROUND(Source!CT111*Source!I111/IF(Source!BA111&lt;&gt;0,Source!BA111,1),2),2)</f>
        <v>0</v>
      </c>
      <c r="T254">
        <f>Source!Y111</f>
        <v>0</v>
      </c>
      <c r="U254">
        <f>ROUND((175/100)*ROUND(Source!CS111*Source!I111/IF(Source!BS111&lt;&gt;0,Source!BS111,1),2),2)</f>
        <v>0</v>
      </c>
      <c r="V254">
        <f>ROUND((167/100)*ROUND(Source!CS111*Source!I111,2),2)</f>
        <v>0</v>
      </c>
    </row>
    <row r="255" spans="8:27" ht="15">
      <c r="H255" s="50">
        <f>ROUND(Source!CQ111*Source!I111/IF(Source!BC111&lt;&gt;0,Source!BC111,1),2)+ROUND(Source!CT111*Source!I111/IF(Source!BA111&lt;&gt;0,Source!BA111,1),2)+ROUND(Source!CR111*Source!I111/IF(Source!BB111&lt;&gt;0,Source!BB111,1),2)</f>
        <v>27.78</v>
      </c>
      <c r="I255" s="50"/>
      <c r="J255" s="50">
        <f>Source!O111</f>
        <v>43.61</v>
      </c>
      <c r="K255" s="50"/>
      <c r="O255">
        <f>H255</f>
        <v>27.78</v>
      </c>
      <c r="P255">
        <f>J255</f>
        <v>43.61</v>
      </c>
      <c r="X255">
        <f>IF(Source!BI111&lt;=1,H255,0)</f>
        <v>0</v>
      </c>
      <c r="Y255">
        <f>IF(Source!BI111=2,H255,0)</f>
        <v>27.78</v>
      </c>
      <c r="Z255">
        <f>IF(Source!BI111=3,H255,0)</f>
        <v>0</v>
      </c>
      <c r="AA255">
        <f>IF(Source!BI111=4,H255,0)</f>
        <v>0</v>
      </c>
    </row>
    <row r="256" spans="1:22" ht="28.5">
      <c r="A256" s="25" t="str">
        <f>Source!E112</f>
        <v>33</v>
      </c>
      <c r="B256" s="26" t="s">
        <v>557</v>
      </c>
      <c r="C256" s="26" t="str">
        <f>Source!G112</f>
        <v>КАБЕЛЬ РК 75-3,7-36Ф (ЦЕНА: 9,50 / 1,18/4,26 * 1,02 = 1,93 РУБ.)</v>
      </c>
      <c r="D256" s="27" t="str">
        <f>Source!H112</f>
        <v>м</v>
      </c>
      <c r="E256" s="28">
        <f>Source!I112</f>
        <v>4.08</v>
      </c>
      <c r="F256" s="29">
        <f>Source!AL112</f>
        <v>1.93</v>
      </c>
      <c r="G256" s="30">
        <f>Source!DD112</f>
      </c>
      <c r="H256" s="28">
        <f>Source!AW112</f>
        <v>1</v>
      </c>
      <c r="I256" s="31">
        <f>ROUND(Source!CQ112*Source!I112/IF(Source!BC112&lt;&gt;0,Source!BC112,1),2)</f>
        <v>7.87</v>
      </c>
      <c r="J256" s="28">
        <f>IF(Source!BC112&lt;&gt;0,Source!BC112,1)</f>
        <v>4.26</v>
      </c>
      <c r="K256" s="31"/>
      <c r="Q256">
        <f>ROUND((Source!DN112/100)*ROUND(Source!CT112*Source!I112/IF(Source!BA112&lt;&gt;0,Source!BA112,1),2),2)</f>
        <v>0</v>
      </c>
      <c r="R256">
        <f>Source!X112</f>
        <v>0</v>
      </c>
      <c r="S256">
        <f>ROUND((Source!DO112/100)*ROUND(Source!CT112*Source!I112/IF(Source!BA112&lt;&gt;0,Source!BA112,1),2),2)</f>
        <v>0</v>
      </c>
      <c r="T256">
        <f>Source!Y112</f>
        <v>0</v>
      </c>
      <c r="U256">
        <f>ROUND((175/100)*ROUND(Source!CS112*Source!I112/IF(Source!BS112&lt;&gt;0,Source!BS112,1),2),2)</f>
        <v>0</v>
      </c>
      <c r="V256">
        <f>ROUND((167/100)*ROUND(Source!CS112*Source!I112,2),2)</f>
        <v>0</v>
      </c>
    </row>
    <row r="257" spans="8:27" ht="15">
      <c r="H257" s="50">
        <f>ROUND(Source!CQ112*Source!I112/IF(Source!BC112&lt;&gt;0,Source!BC112,1),2)+ROUND(Source!CT112*Source!I112/IF(Source!BA112&lt;&gt;0,Source!BA112,1),2)+ROUND(Source!CR112*Source!I112/IF(Source!BB112&lt;&gt;0,Source!BB112,1),2)</f>
        <v>7.87</v>
      </c>
      <c r="I257" s="50"/>
      <c r="J257" s="50">
        <f>Source!O112</f>
        <v>33.54</v>
      </c>
      <c r="K257" s="50"/>
      <c r="O257">
        <f>H257</f>
        <v>7.87</v>
      </c>
      <c r="P257">
        <f>J257</f>
        <v>33.54</v>
      </c>
      <c r="X257">
        <f>IF(Source!BI112&lt;=1,H257,0)</f>
        <v>0</v>
      </c>
      <c r="Y257">
        <f>IF(Source!BI112=2,H257,0)</f>
        <v>7.87</v>
      </c>
      <c r="Z257">
        <f>IF(Source!BI112=3,H257,0)</f>
        <v>0</v>
      </c>
      <c r="AA257">
        <f>IF(Source!BI112=4,H257,0)</f>
        <v>0</v>
      </c>
    </row>
    <row r="258" spans="1:22" ht="28.5">
      <c r="A258" s="25" t="str">
        <f>Source!E113</f>
        <v>34</v>
      </c>
      <c r="B258" s="26" t="s">
        <v>557</v>
      </c>
      <c r="C258" s="26" t="str">
        <f>Source!G113</f>
        <v>КАБЕЛЬ GF008UNI04RRLU (ЦЕНА: 54.24 / 1,18/4,26 * 1,02 = 11.01 РУБ.)</v>
      </c>
      <c r="D258" s="27" t="str">
        <f>Source!H113</f>
        <v>м</v>
      </c>
      <c r="E258" s="28">
        <f>Source!I113</f>
        <v>57.12</v>
      </c>
      <c r="F258" s="29">
        <f>Source!AL113</f>
        <v>11.01</v>
      </c>
      <c r="G258" s="30">
        <f>Source!DD113</f>
      </c>
      <c r="H258" s="28">
        <f>Source!AW113</f>
        <v>1</v>
      </c>
      <c r="I258" s="31">
        <f>ROUND(Source!CQ113*Source!I113/IF(Source!BC113&lt;&gt;0,Source!BC113,1),2)</f>
        <v>628.89</v>
      </c>
      <c r="J258" s="28">
        <f>IF(Source!BC113&lt;&gt;0,Source!BC113,1)</f>
        <v>4.26</v>
      </c>
      <c r="K258" s="31"/>
      <c r="Q258">
        <f>ROUND((Source!DN113/100)*ROUND(Source!CT113*Source!I113/IF(Source!BA113&lt;&gt;0,Source!BA113,1),2),2)</f>
        <v>0</v>
      </c>
      <c r="R258">
        <f>Source!X113</f>
        <v>0</v>
      </c>
      <c r="S258">
        <f>ROUND((Source!DO113/100)*ROUND(Source!CT113*Source!I113/IF(Source!BA113&lt;&gt;0,Source!BA113,1),2),2)</f>
        <v>0</v>
      </c>
      <c r="T258">
        <f>Source!Y113</f>
        <v>0</v>
      </c>
      <c r="U258">
        <f>ROUND((175/100)*ROUND(Source!CS113*Source!I113/IF(Source!BS113&lt;&gt;0,Source!BS113,1),2),2)</f>
        <v>0</v>
      </c>
      <c r="V258">
        <f>ROUND((167/100)*ROUND(Source!CS113*Source!I113,2),2)</f>
        <v>0</v>
      </c>
    </row>
    <row r="259" spans="8:27" ht="15">
      <c r="H259" s="50">
        <f>ROUND(Source!CQ113*Source!I113/IF(Source!BC113&lt;&gt;0,Source!BC113,1),2)+ROUND(Source!CT113*Source!I113/IF(Source!BA113&lt;&gt;0,Source!BA113,1),2)+ROUND(Source!CR113*Source!I113/IF(Source!BB113&lt;&gt;0,Source!BB113,1),2)</f>
        <v>628.89</v>
      </c>
      <c r="I259" s="50"/>
      <c r="J259" s="50">
        <f>Source!O113</f>
        <v>2679.08</v>
      </c>
      <c r="K259" s="50"/>
      <c r="O259">
        <f>H259</f>
        <v>628.89</v>
      </c>
      <c r="P259">
        <f>J259</f>
        <v>2679.08</v>
      </c>
      <c r="X259">
        <f>IF(Source!BI113&lt;=1,H259,0)</f>
        <v>0</v>
      </c>
      <c r="Y259">
        <f>IF(Source!BI113=2,H259,0)</f>
        <v>628.89</v>
      </c>
      <c r="Z259">
        <f>IF(Source!BI113=3,H259,0)</f>
        <v>0</v>
      </c>
      <c r="AA259">
        <f>IF(Source!BI113=4,H259,0)</f>
        <v>0</v>
      </c>
    </row>
    <row r="260" spans="1:22" ht="42.75">
      <c r="A260" s="25" t="str">
        <f>Source!E114</f>
        <v>35</v>
      </c>
      <c r="B260" s="26" t="s">
        <v>557</v>
      </c>
      <c r="C260" s="26" t="str">
        <f>Source!G114</f>
        <v>ПАТЧ-КОРД DUPLEX 9/125 MKM LC-FC = 1.5 M (ЦЕНА: 192,00 / 1,18/4,26 * 1,02 = 38,96 РУБ.)</v>
      </c>
      <c r="D260" s="27" t="str">
        <f>Source!H114</f>
        <v>ШТ</v>
      </c>
      <c r="E260" s="28">
        <f>Source!I114</f>
        <v>1</v>
      </c>
      <c r="F260" s="29">
        <f>Source!AL114</f>
        <v>38.96</v>
      </c>
      <c r="G260" s="30">
        <f>Source!DD114</f>
      </c>
      <c r="H260" s="28">
        <f>Source!AW114</f>
        <v>1</v>
      </c>
      <c r="I260" s="31">
        <f>ROUND(Source!CQ114*Source!I114/IF(Source!BC114&lt;&gt;0,Source!BC114,1),2)</f>
        <v>38.96</v>
      </c>
      <c r="J260" s="28">
        <f>IF(Source!BC114&lt;&gt;0,Source!BC114,1)</f>
        <v>4.26</v>
      </c>
      <c r="K260" s="31"/>
      <c r="Q260">
        <f>ROUND((Source!DN114/100)*ROUND(Source!CT114*Source!I114/IF(Source!BA114&lt;&gt;0,Source!BA114,1),2),2)</f>
        <v>0</v>
      </c>
      <c r="R260">
        <f>Source!X114</f>
        <v>0</v>
      </c>
      <c r="S260">
        <f>ROUND((Source!DO114/100)*ROUND(Source!CT114*Source!I114/IF(Source!BA114&lt;&gt;0,Source!BA114,1),2),2)</f>
        <v>0</v>
      </c>
      <c r="T260">
        <f>Source!Y114</f>
        <v>0</v>
      </c>
      <c r="U260">
        <f>ROUND((175/100)*ROUND(Source!CS114*Source!I114/IF(Source!BS114&lt;&gt;0,Source!BS114,1),2),2)</f>
        <v>0</v>
      </c>
      <c r="V260">
        <f>ROUND((167/100)*ROUND(Source!CS114*Source!I114,2),2)</f>
        <v>0</v>
      </c>
    </row>
    <row r="261" spans="8:27" ht="15">
      <c r="H261" s="50">
        <f>ROUND(Source!CQ114*Source!I114/IF(Source!BC114&lt;&gt;0,Source!BC114,1),2)+ROUND(Source!CT114*Source!I114/IF(Source!BA114&lt;&gt;0,Source!BA114,1),2)+ROUND(Source!CR114*Source!I114/IF(Source!BB114&lt;&gt;0,Source!BB114,1),2)</f>
        <v>38.96</v>
      </c>
      <c r="I261" s="50"/>
      <c r="J261" s="50">
        <f>Source!O114</f>
        <v>165.97</v>
      </c>
      <c r="K261" s="50"/>
      <c r="O261">
        <f>H261</f>
        <v>38.96</v>
      </c>
      <c r="P261">
        <f>J261</f>
        <v>165.97</v>
      </c>
      <c r="X261">
        <f>IF(Source!BI114&lt;=1,H261,0)</f>
        <v>0</v>
      </c>
      <c r="Y261">
        <f>IF(Source!BI114=2,H261,0)</f>
        <v>38.96</v>
      </c>
      <c r="Z261">
        <f>IF(Source!BI114=3,H261,0)</f>
        <v>0</v>
      </c>
      <c r="AA261">
        <f>IF(Source!BI114=4,H261,0)</f>
        <v>0</v>
      </c>
    </row>
    <row r="262" spans="1:22" ht="42.75">
      <c r="A262" s="25" t="str">
        <f>Source!E115</f>
        <v>36</v>
      </c>
      <c r="B262" s="26" t="s">
        <v>558</v>
      </c>
      <c r="C262" s="26" t="str">
        <f>Source!G115</f>
        <v>БИРКИ МАРКИРОВОЧНЫЕ 100 ШТ (ЦЕНА: 792,41 / 1,18/4,26 * 1,02 = 160,79 РУБ.)</v>
      </c>
      <c r="D262" s="27" t="str">
        <f>Source!H115</f>
        <v>УПАК</v>
      </c>
      <c r="E262" s="28">
        <f>Source!I115</f>
        <v>1</v>
      </c>
      <c r="F262" s="29">
        <f>Source!AL115</f>
        <v>160.79</v>
      </c>
      <c r="G262" s="30">
        <f>Source!DD115</f>
      </c>
      <c r="H262" s="28">
        <f>Source!AW115</f>
        <v>1</v>
      </c>
      <c r="I262" s="31">
        <f>ROUND(Source!CQ115*Source!I115/IF(Source!BC115&lt;&gt;0,Source!BC115,1),2)</f>
        <v>160.79</v>
      </c>
      <c r="J262" s="28">
        <f>IF(Source!BC115&lt;&gt;0,Source!BC115,1)</f>
        <v>4.26</v>
      </c>
      <c r="K262" s="31"/>
      <c r="Q262">
        <f>ROUND((Source!DN115/100)*ROUND(Source!CT115*Source!I115/IF(Source!BA115&lt;&gt;0,Source!BA115,1),2),2)</f>
        <v>0</v>
      </c>
      <c r="R262">
        <f>Source!X115</f>
        <v>0</v>
      </c>
      <c r="S262">
        <f>ROUND((Source!DO115/100)*ROUND(Source!CT115*Source!I115/IF(Source!BA115&lt;&gt;0,Source!BA115,1),2),2)</f>
        <v>0</v>
      </c>
      <c r="T262">
        <f>Source!Y115</f>
        <v>0</v>
      </c>
      <c r="U262">
        <f>ROUND((175/100)*ROUND(Source!CS115*Source!I115/IF(Source!BS115&lt;&gt;0,Source!BS115,1),2),2)</f>
        <v>0</v>
      </c>
      <c r="V262">
        <f>ROUND((167/100)*ROUND(Source!CS115*Source!I115,2),2)</f>
        <v>0</v>
      </c>
    </row>
    <row r="263" spans="8:27" ht="15">
      <c r="H263" s="50">
        <f>ROUND(Source!CQ115*Source!I115/IF(Source!BC115&lt;&gt;0,Source!BC115,1),2)+ROUND(Source!CT115*Source!I115/IF(Source!BA115&lt;&gt;0,Source!BA115,1),2)+ROUND(Source!CR115*Source!I115/IF(Source!BB115&lt;&gt;0,Source!BB115,1),2)</f>
        <v>160.79</v>
      </c>
      <c r="I263" s="50"/>
      <c r="J263" s="50">
        <f>Source!O115</f>
        <v>684.97</v>
      </c>
      <c r="K263" s="50"/>
      <c r="O263">
        <f>H263</f>
        <v>160.79</v>
      </c>
      <c r="P263">
        <f>J263</f>
        <v>684.97</v>
      </c>
      <c r="X263">
        <f>IF(Source!BI115&lt;=1,H263,0)</f>
        <v>0</v>
      </c>
      <c r="Y263">
        <f>IF(Source!BI115=2,H263,0)</f>
        <v>160.79</v>
      </c>
      <c r="Z263">
        <f>IF(Source!BI115=3,H263,0)</f>
        <v>0</v>
      </c>
      <c r="AA263">
        <f>IF(Source!BI115=4,H263,0)</f>
        <v>0</v>
      </c>
    </row>
    <row r="265" spans="1:32" ht="15">
      <c r="A265" s="52" t="str">
        <f>CONCATENATE("Итого по разделу: ",IF(Source!G117&lt;&gt;"Новый раздел",Source!G117,""))</f>
        <v>Итого по разделу: Материалы , не учтенные сборниками</v>
      </c>
      <c r="B265" s="52"/>
      <c r="C265" s="52"/>
      <c r="D265" s="52"/>
      <c r="E265" s="52"/>
      <c r="F265" s="52"/>
      <c r="G265" s="52"/>
      <c r="H265" s="50">
        <f>SUM(O235:O264)</f>
        <v>19943.17</v>
      </c>
      <c r="I265" s="51"/>
      <c r="J265" s="50">
        <f>SUM(P235:P264)</f>
        <v>82294.43</v>
      </c>
      <c r="K265" s="51"/>
      <c r="AF265" s="32" t="str">
        <f>CONCATENATE("Итого по разделу: ",IF(Source!G117&lt;&gt;"Новый раздел",Source!G117,""))</f>
        <v>Итого по разделу: Материалы , не учтенные сборниками</v>
      </c>
    </row>
    <row r="268" spans="1:31" ht="16.5">
      <c r="A268" s="54" t="str">
        <f>CONCATENATE("Раздел: ",IF(Source!G138&lt;&gt;"Новый раздел",Source!G138,""))</f>
        <v>Раздел: Оборудование</v>
      </c>
      <c r="B268" s="54"/>
      <c r="C268" s="54"/>
      <c r="D268" s="54"/>
      <c r="E268" s="54"/>
      <c r="F268" s="54"/>
      <c r="G268" s="54"/>
      <c r="H268" s="54"/>
      <c r="I268" s="54"/>
      <c r="J268" s="54"/>
      <c r="K268" s="54"/>
      <c r="AE268" s="16" t="str">
        <f>CONCATENATE("Раздел: ",IF(Source!G138&lt;&gt;"Новый раздел",Source!G138,""))</f>
        <v>Раздел: Оборудование</v>
      </c>
    </row>
    <row r="269" spans="1:22" ht="114">
      <c r="A269" s="25" t="str">
        <f>Source!E142</f>
        <v>37</v>
      </c>
      <c r="B269" s="26" t="s">
        <v>559</v>
      </c>
      <c r="C269" s="26" t="str">
        <f>Source!G142</f>
        <v>ТЕЛЕКАМЕРА ПОВОРОТНАЯ НА 360  ГРАДУСОВ (10ХZOOM, 230 В, PAL, ПЛАТА ТРЕВОГ, КРОНШТЕЙН UPTWBA+PTCC, БАК ОМЫВАТЕЛЯ НА 5 Л С КРЕПЛЕНИЕМ НА СТОЙКУ, НАСОС С НАПОРОМ НА 5 М)  ULISSE COMPACT (ЦЕНА: 209151,52 / 1,18/2,75 * 1,03*1,012 = 67183,72 РУБ.)</v>
      </c>
      <c r="D269" s="27" t="str">
        <f>Source!H142</f>
        <v>КОМПЛ</v>
      </c>
      <c r="E269" s="28">
        <f>Source!I142</f>
        <v>1</v>
      </c>
      <c r="F269" s="29">
        <f>Source!AL142</f>
        <v>67183.72</v>
      </c>
      <c r="G269" s="30">
        <f>Source!DD142</f>
      </c>
      <c r="H269" s="28">
        <f>Source!AW142</f>
        <v>1</v>
      </c>
      <c r="I269" s="31">
        <f>ROUND(Source!CQ142*Source!I142/IF(Source!BC142&lt;&gt;0,Source!BC142,1),2)</f>
        <v>67183.72</v>
      </c>
      <c r="J269" s="28">
        <f>IF(Source!BC142&lt;&gt;0,Source!BC142,1)</f>
        <v>2.75</v>
      </c>
      <c r="K269" s="31"/>
      <c r="Q269">
        <f>ROUND((Source!DN142/100)*ROUND(Source!CT142*Source!I142/IF(Source!BA142&lt;&gt;0,Source!BA142,1),2),2)</f>
        <v>0</v>
      </c>
      <c r="R269">
        <f>Source!X142</f>
        <v>0</v>
      </c>
      <c r="S269">
        <f>ROUND((Source!DO142/100)*ROUND(Source!CT142*Source!I142/IF(Source!BA142&lt;&gt;0,Source!BA142,1),2),2)</f>
        <v>0</v>
      </c>
      <c r="T269">
        <f>Source!Y142</f>
        <v>0</v>
      </c>
      <c r="U269">
        <f>ROUND((175/100)*ROUND(Source!CS142*Source!I142/IF(Source!BS142&lt;&gt;0,Source!BS142,1),2),2)</f>
        <v>0</v>
      </c>
      <c r="V269">
        <f>ROUND((167/100)*ROUND(Source!CS142*Source!I142,2),2)</f>
        <v>0</v>
      </c>
    </row>
    <row r="270" spans="8:27" ht="15">
      <c r="H270" s="50">
        <f>ROUND(Source!CQ142*Source!I142/IF(Source!BC142&lt;&gt;0,Source!BC142,1),2)+ROUND(Source!CT142*Source!I142/IF(Source!BA142&lt;&gt;0,Source!BA142,1),2)+ROUND(Source!CR142*Source!I142/IF(Source!BB142&lt;&gt;0,Source!BB142,1),2)</f>
        <v>67183.72</v>
      </c>
      <c r="I270" s="50"/>
      <c r="J270" s="50">
        <f>Source!O142</f>
        <v>184755.23</v>
      </c>
      <c r="K270" s="50"/>
      <c r="O270">
        <f>H270</f>
        <v>67183.72</v>
      </c>
      <c r="P270">
        <f>J270</f>
        <v>184755.23</v>
      </c>
      <c r="X270">
        <f>IF(Source!BI142&lt;=1,H270,0)</f>
        <v>0</v>
      </c>
      <c r="Y270">
        <f>IF(Source!BI142=2,H270,0)</f>
        <v>0</v>
      </c>
      <c r="Z270">
        <f>IF(Source!BI142=3,H270,0)</f>
        <v>67183.72</v>
      </c>
      <c r="AA270">
        <f>IF(Source!BI142=4,H270,0)</f>
        <v>0</v>
      </c>
    </row>
    <row r="271" spans="1:22" ht="99.75">
      <c r="A271" s="25" t="str">
        <f>Source!E143</f>
        <v>38</v>
      </c>
      <c r="B271" s="26" t="s">
        <v>560</v>
      </c>
      <c r="C271" s="26" t="str">
        <f>Source!G143</f>
        <v>ГЕРМОШКАФ УПРАВЛЕНИЯ ВСЕПОГОДНЫЙ ДЛЯ ПОВОРОТНОЙ УЛИЧНОЙ ВИДЕОКАМЕРЫ С ОМЫВАТЕЛЕМ В КОМПЛЕКТЕ С МОНТАЖНЫМИ КРЕПЛЕНИЯМИ (ЦЕНА: 189694,00 / 1,18/2,75 * 1,03*1,012 = 60933,57 РУБ.)</v>
      </c>
      <c r="D271" s="27" t="str">
        <f>Source!H143</f>
        <v>КОМПЛ</v>
      </c>
      <c r="E271" s="28">
        <f>Source!I143</f>
        <v>1</v>
      </c>
      <c r="F271" s="29">
        <f>Source!AL143</f>
        <v>60933.57</v>
      </c>
      <c r="G271" s="30">
        <f>Source!DD143</f>
      </c>
      <c r="H271" s="28">
        <f>Source!AW143</f>
        <v>1</v>
      </c>
      <c r="I271" s="31">
        <f>ROUND(Source!CQ143*Source!I143/IF(Source!BC143&lt;&gt;0,Source!BC143,1),2)</f>
        <v>60933.57</v>
      </c>
      <c r="J271" s="28">
        <f>IF(Source!BC143&lt;&gt;0,Source!BC143,1)</f>
        <v>2.75</v>
      </c>
      <c r="K271" s="31"/>
      <c r="Q271">
        <f>ROUND((Source!DN143/100)*ROUND(Source!CT143*Source!I143/IF(Source!BA143&lt;&gt;0,Source!BA143,1),2),2)</f>
        <v>0</v>
      </c>
      <c r="R271">
        <f>Source!X143</f>
        <v>0</v>
      </c>
      <c r="S271">
        <f>ROUND((Source!DO143/100)*ROUND(Source!CT143*Source!I143/IF(Source!BA143&lt;&gt;0,Source!BA143,1),2),2)</f>
        <v>0</v>
      </c>
      <c r="T271">
        <f>Source!Y143</f>
        <v>0</v>
      </c>
      <c r="U271">
        <f>ROUND((175/100)*ROUND(Source!CS143*Source!I143/IF(Source!BS143&lt;&gt;0,Source!BS143,1),2),2)</f>
        <v>0</v>
      </c>
      <c r="V271">
        <f>ROUND((167/100)*ROUND(Source!CS143*Source!I143,2),2)</f>
        <v>0</v>
      </c>
    </row>
    <row r="272" spans="8:27" ht="15">
      <c r="H272" s="50">
        <f>ROUND(Source!CQ143*Source!I143/IF(Source!BC143&lt;&gt;0,Source!BC143,1),2)+ROUND(Source!CT143*Source!I143/IF(Source!BA143&lt;&gt;0,Source!BA143,1),2)+ROUND(Source!CR143*Source!I143/IF(Source!BB143&lt;&gt;0,Source!BB143,1),2)</f>
        <v>60933.57</v>
      </c>
      <c r="I272" s="50"/>
      <c r="J272" s="50">
        <f>Source!O143</f>
        <v>167567.32</v>
      </c>
      <c r="K272" s="50"/>
      <c r="O272">
        <f>H272</f>
        <v>60933.57</v>
      </c>
      <c r="P272">
        <f>J272</f>
        <v>167567.32</v>
      </c>
      <c r="X272">
        <f>IF(Source!BI143&lt;=1,H272,0)</f>
        <v>0</v>
      </c>
      <c r="Y272">
        <f>IF(Source!BI143=2,H272,0)</f>
        <v>0</v>
      </c>
      <c r="Z272">
        <f>IF(Source!BI143=3,H272,0)</f>
        <v>60933.57</v>
      </c>
      <c r="AA272">
        <f>IF(Source!BI143=4,H272,0)</f>
        <v>0</v>
      </c>
    </row>
    <row r="273" spans="1:22" ht="57">
      <c r="A273" s="25" t="str">
        <f>Source!E144</f>
        <v>39</v>
      </c>
      <c r="B273" s="26" t="s">
        <v>558</v>
      </c>
      <c r="C273" s="26" t="str">
        <f>Source!G144</f>
        <v>КРОСС ОПТИЧЕСКИЙ НА 4 ПОРТА НА 1 ТВ КАМЕРУ KOH-FC/SM-4-4 (ЦЕНА: 456,00 / 1,18/2,75 * 1,03*1,012 = 146,48 РУБ.)</v>
      </c>
      <c r="D273" s="27" t="str">
        <f>Source!H144</f>
        <v>КОМПЛ</v>
      </c>
      <c r="E273" s="28">
        <f>Source!I144</f>
        <v>1</v>
      </c>
      <c r="F273" s="29">
        <f>Source!AL144</f>
        <v>146.48</v>
      </c>
      <c r="G273" s="30">
        <f>Source!DD144</f>
      </c>
      <c r="H273" s="28">
        <f>Source!AW144</f>
        <v>1</v>
      </c>
      <c r="I273" s="31">
        <f>ROUND(Source!CQ144*Source!I144/IF(Source!BC144&lt;&gt;0,Source!BC144,1),2)</f>
        <v>146.48</v>
      </c>
      <c r="J273" s="28">
        <f>IF(Source!BC144&lt;&gt;0,Source!BC144,1)</f>
        <v>2.75</v>
      </c>
      <c r="K273" s="31"/>
      <c r="Q273">
        <f>ROUND((Source!DN144/100)*ROUND(Source!CT144*Source!I144/IF(Source!BA144&lt;&gt;0,Source!BA144,1),2),2)</f>
        <v>0</v>
      </c>
      <c r="R273">
        <f>Source!X144</f>
        <v>0</v>
      </c>
      <c r="S273">
        <f>ROUND((Source!DO144/100)*ROUND(Source!CT144*Source!I144/IF(Source!BA144&lt;&gt;0,Source!BA144,1),2),2)</f>
        <v>0</v>
      </c>
      <c r="T273">
        <f>Source!Y144</f>
        <v>0</v>
      </c>
      <c r="U273">
        <f>ROUND((175/100)*ROUND(Source!CS144*Source!I144/IF(Source!BS144&lt;&gt;0,Source!BS144,1),2),2)</f>
        <v>0</v>
      </c>
      <c r="V273">
        <f>ROUND((167/100)*ROUND(Source!CS144*Source!I144,2),2)</f>
        <v>0</v>
      </c>
    </row>
    <row r="274" spans="8:27" ht="15">
      <c r="H274" s="50">
        <f>ROUND(Source!CQ144*Source!I144/IF(Source!BC144&lt;&gt;0,Source!BC144,1),2)+ROUND(Source!CT144*Source!I144/IF(Source!BA144&lt;&gt;0,Source!BA144,1),2)+ROUND(Source!CR144*Source!I144/IF(Source!BB144&lt;&gt;0,Source!BB144,1),2)</f>
        <v>146.48</v>
      </c>
      <c r="I274" s="50"/>
      <c r="J274" s="50">
        <f>Source!O144</f>
        <v>402.82</v>
      </c>
      <c r="K274" s="50"/>
      <c r="O274">
        <f>H274</f>
        <v>146.48</v>
      </c>
      <c r="P274">
        <f>J274</f>
        <v>402.82</v>
      </c>
      <c r="X274">
        <f>IF(Source!BI144&lt;=1,H274,0)</f>
        <v>0</v>
      </c>
      <c r="Y274">
        <f>IF(Source!BI144=2,H274,0)</f>
        <v>0</v>
      </c>
      <c r="Z274">
        <f>IF(Source!BI144=3,H274,0)</f>
        <v>146.48</v>
      </c>
      <c r="AA274">
        <f>IF(Source!BI144=4,H274,0)</f>
        <v>0</v>
      </c>
    </row>
    <row r="276" spans="1:32" ht="15">
      <c r="A276" s="52" t="str">
        <f>CONCATENATE("Итого по разделу: ",IF(Source!G146&lt;&gt;"Новый раздел",Source!G146,""))</f>
        <v>Итого по разделу: Оборудование</v>
      </c>
      <c r="B276" s="52"/>
      <c r="C276" s="52"/>
      <c r="D276" s="52"/>
      <c r="E276" s="52"/>
      <c r="F276" s="52"/>
      <c r="G276" s="52"/>
      <c r="H276" s="50">
        <f>SUM(O268:O275)</f>
        <v>128263.77</v>
      </c>
      <c r="I276" s="51"/>
      <c r="J276" s="50">
        <f>SUM(P268:P275)</f>
        <v>352725.37000000005</v>
      </c>
      <c r="K276" s="51"/>
      <c r="AF276" s="32" t="str">
        <f>CONCATENATE("Итого по разделу: ",IF(Source!G146&lt;&gt;"Новый раздел",Source!G146,""))</f>
        <v>Итого по разделу: Оборудование</v>
      </c>
    </row>
    <row r="279" spans="1:31" ht="16.5">
      <c r="A279" s="54" t="str">
        <f>CONCATENATE("Раздел: ",IF(Source!G167&lt;&gt;"Новый раздел",Source!G167,""))</f>
        <v>Раздел: Строительные работы</v>
      </c>
      <c r="B279" s="54"/>
      <c r="C279" s="54"/>
      <c r="D279" s="54"/>
      <c r="E279" s="54"/>
      <c r="F279" s="54"/>
      <c r="G279" s="54"/>
      <c r="H279" s="54"/>
      <c r="I279" s="54"/>
      <c r="J279" s="54"/>
      <c r="K279" s="54"/>
      <c r="AE279" s="16" t="str">
        <f>CONCATENATE("Раздел: ",IF(Source!G167&lt;&gt;"Новый раздел",Source!G167,""))</f>
        <v>Раздел: Строительные работы</v>
      </c>
    </row>
    <row r="280" spans="1:22" ht="28.5">
      <c r="A280" s="17" t="str">
        <f>Source!E171</f>
        <v>40</v>
      </c>
      <c r="B280" s="18" t="str">
        <f>Source!F171</f>
        <v>6.68-51-4</v>
      </c>
      <c r="C280" s="18" t="str">
        <f>Source!G171</f>
        <v>РАЗБОРКА ПОКРЫТИЙ И ОСНОВАНИЙ АСФАЛЬТОБЕТОННЫХ</v>
      </c>
      <c r="D280" s="19" t="str">
        <f>Source!H171</f>
        <v>100 м3</v>
      </c>
      <c r="E280" s="8">
        <f>Source!I171</f>
        <v>0.001</v>
      </c>
      <c r="F280" s="21"/>
      <c r="G280" s="20"/>
      <c r="H280" s="8"/>
      <c r="I280" s="22"/>
      <c r="J280" s="8"/>
      <c r="K280" s="22"/>
      <c r="Q280">
        <f>ROUND((Source!DN171/100)*ROUND(Source!CT171*Source!I171/IF(Source!BA171&lt;&gt;0,Source!BA171,1),2),2)</f>
        <v>1.42</v>
      </c>
      <c r="R280">
        <f>Source!X171</f>
        <v>16.88</v>
      </c>
      <c r="S280">
        <f>ROUND((Source!DO171/100)*ROUND(Source!CT171*Source!I171/IF(Source!BA171&lt;&gt;0,Source!BA171,1),2),2)</f>
        <v>0.97</v>
      </c>
      <c r="T280">
        <f>Source!Y171</f>
        <v>9.71</v>
      </c>
      <c r="U280">
        <f>ROUND((175/100)*ROUND(Source!CS171*Source!I171/IF(Source!BS171&lt;&gt;0,Source!BS171,1),2),2)</f>
        <v>1.35</v>
      </c>
      <c r="V280">
        <f>ROUND((167/100)*ROUND(Source!CS171*Source!I171,2),2)</f>
        <v>16.83</v>
      </c>
    </row>
    <row r="281" spans="1:23" ht="14.25">
      <c r="A281" s="17"/>
      <c r="B281" s="18"/>
      <c r="C281" s="18" t="s">
        <v>535</v>
      </c>
      <c r="D281" s="19"/>
      <c r="E281" s="8"/>
      <c r="F281" s="21">
        <f>Source!AO171</f>
        <v>1687.95</v>
      </c>
      <c r="G281" s="20">
        <f>Source!DG171</f>
      </c>
      <c r="H281" s="8">
        <f>Source!AV171</f>
        <v>1.047</v>
      </c>
      <c r="I281" s="22">
        <f>ROUND(Source!CT171*Source!I171/IF(Source!BA171&lt;&gt;0,Source!BA171,1),2)</f>
        <v>1.77</v>
      </c>
      <c r="J281" s="8">
        <f>IF(Source!BA171&lt;&gt;0,Source!BA171,1)</f>
        <v>13.09</v>
      </c>
      <c r="K281" s="22"/>
      <c r="W281">
        <f>ROUND(Source!CT171*Source!I171/IF(Source!BA171&lt;&gt;0,Source!BA171,1),2)</f>
        <v>1.77</v>
      </c>
    </row>
    <row r="282" spans="1:11" ht="14.25">
      <c r="A282" s="17"/>
      <c r="B282" s="18"/>
      <c r="C282" s="18" t="s">
        <v>536</v>
      </c>
      <c r="D282" s="19"/>
      <c r="E282" s="8"/>
      <c r="F282" s="21">
        <f>Source!AM171</f>
        <v>2713.55</v>
      </c>
      <c r="G282" s="20">
        <f>Source!DE171</f>
      </c>
      <c r="H282" s="8">
        <f>Source!AV171</f>
        <v>1.047</v>
      </c>
      <c r="I282" s="22">
        <f>ROUND(Source!CR171*Source!I171/IF(Source!BB171&lt;&gt;0,Source!BB171,1),2)</f>
        <v>2.84</v>
      </c>
      <c r="J282" s="8">
        <f>IF(Source!BB171&lt;&gt;0,Source!BB171,1)</f>
        <v>6.8</v>
      </c>
      <c r="K282" s="22"/>
    </row>
    <row r="283" spans="1:23" ht="14.25">
      <c r="A283" s="17"/>
      <c r="B283" s="18"/>
      <c r="C283" s="18" t="s">
        <v>537</v>
      </c>
      <c r="D283" s="19"/>
      <c r="E283" s="8"/>
      <c r="F283" s="21">
        <f>Source!AN171</f>
        <v>735.23</v>
      </c>
      <c r="G283" s="20">
        <f>Source!DF171</f>
      </c>
      <c r="H283" s="8">
        <f>Source!AV171</f>
        <v>1.047</v>
      </c>
      <c r="I283" s="23">
        <f>ROUND(Source!CS171*Source!I171/IF(Source!BS171&lt;&gt;0,Source!BS171,1),2)</f>
        <v>0.77</v>
      </c>
      <c r="J283" s="8">
        <f>IF(Source!BS171&lt;&gt;0,Source!BS171,1)</f>
        <v>13.09</v>
      </c>
      <c r="K283" s="23"/>
      <c r="W283">
        <f>ROUND(Source!CS171*Source!I171/IF(Source!BS171&lt;&gt;0,Source!BS171,1),2)</f>
        <v>0.77</v>
      </c>
    </row>
    <row r="284" spans="1:11" ht="14.25">
      <c r="A284" s="17"/>
      <c r="B284" s="18"/>
      <c r="C284" s="18" t="s">
        <v>538</v>
      </c>
      <c r="D284" s="19" t="s">
        <v>539</v>
      </c>
      <c r="E284" s="8">
        <f>Source!DN171</f>
        <v>80</v>
      </c>
      <c r="F284" s="21"/>
      <c r="G284" s="20"/>
      <c r="H284" s="8"/>
      <c r="I284" s="22">
        <f>SUM(Q280:Q283)</f>
        <v>1.42</v>
      </c>
      <c r="J284" s="8">
        <f>Source!BZ171</f>
        <v>73</v>
      </c>
      <c r="K284" s="22"/>
    </row>
    <row r="285" spans="1:11" ht="14.25">
      <c r="A285" s="17"/>
      <c r="B285" s="18"/>
      <c r="C285" s="18" t="s">
        <v>540</v>
      </c>
      <c r="D285" s="19" t="s">
        <v>539</v>
      </c>
      <c r="E285" s="8">
        <f>Source!DO171</f>
        <v>55</v>
      </c>
      <c r="F285" s="21"/>
      <c r="G285" s="20"/>
      <c r="H285" s="8"/>
      <c r="I285" s="22">
        <f>SUM(S280:S284)</f>
        <v>0.97</v>
      </c>
      <c r="J285" s="8">
        <f>Source!CA171</f>
        <v>42</v>
      </c>
      <c r="K285" s="22"/>
    </row>
    <row r="286" spans="1:11" ht="14.25">
      <c r="A286" s="17"/>
      <c r="B286" s="18"/>
      <c r="C286" s="18" t="s">
        <v>541</v>
      </c>
      <c r="D286" s="19" t="s">
        <v>539</v>
      </c>
      <c r="E286" s="8">
        <f>175</f>
        <v>175</v>
      </c>
      <c r="F286" s="21"/>
      <c r="G286" s="20"/>
      <c r="H286" s="8"/>
      <c r="I286" s="22">
        <f>SUM(U280:U285)</f>
        <v>1.35</v>
      </c>
      <c r="J286" s="8">
        <f>167</f>
        <v>167</v>
      </c>
      <c r="K286" s="22"/>
    </row>
    <row r="287" spans="1:11" ht="14.25">
      <c r="A287" s="25"/>
      <c r="B287" s="26"/>
      <c r="C287" s="26" t="s">
        <v>542</v>
      </c>
      <c r="D287" s="27" t="s">
        <v>543</v>
      </c>
      <c r="E287" s="28">
        <f>Source!AQ171</f>
        <v>155</v>
      </c>
      <c r="F287" s="29"/>
      <c r="G287" s="30">
        <f>Source!DI171</f>
      </c>
      <c r="H287" s="28">
        <f>Source!AV171</f>
        <v>1.047</v>
      </c>
      <c r="I287" s="31">
        <f>Source!U171</f>
        <v>0.162285</v>
      </c>
      <c r="J287" s="28"/>
      <c r="K287" s="31"/>
    </row>
    <row r="288" spans="8:27" ht="15">
      <c r="H288" s="50">
        <f>ROUND(Source!CQ171*Source!I171/IF(Source!BC171&lt;&gt;0,Source!BC171,1),2)+ROUND(Source!CT171*Source!I171/IF(Source!BA171&lt;&gt;0,Source!BA171,1),2)+ROUND(Source!CR171*Source!I171/IF(Source!BB171&lt;&gt;0,Source!BB171,1),2)+SUM(I284:I286)</f>
        <v>8.35</v>
      </c>
      <c r="I288" s="50"/>
      <c r="J288" s="50">
        <f>Source!O171+SUM(K284:K286)</f>
        <v>42.45</v>
      </c>
      <c r="K288" s="50"/>
      <c r="O288" s="24">
        <f>H288</f>
        <v>8.35</v>
      </c>
      <c r="P288" s="24">
        <f>J288</f>
        <v>42.45</v>
      </c>
      <c r="X288">
        <f>IF(Source!BI171&lt;=1,H288,0)</f>
        <v>8.35</v>
      </c>
      <c r="Y288">
        <f>IF(Source!BI171=2,H288,0)</f>
        <v>0</v>
      </c>
      <c r="Z288">
        <f>IF(Source!BI171=3,H288,0)</f>
        <v>0</v>
      </c>
      <c r="AA288">
        <f>IF(Source!BI171=4,H288,0)</f>
        <v>0</v>
      </c>
    </row>
    <row r="289" spans="1:22" ht="28.5">
      <c r="A289" s="17" t="str">
        <f>Source!E172</f>
        <v>41</v>
      </c>
      <c r="B289" s="18" t="str">
        <f>Source!F172</f>
        <v>6.68-51-5</v>
      </c>
      <c r="C289" s="18" t="str">
        <f>Source!G172</f>
        <v>РАЗБОРКА ПОКРЫТИЙ И ОСНОВАНИЙ ЦЕМЕНТОБЕТОННЫХ</v>
      </c>
      <c r="D289" s="19" t="str">
        <f>Source!H172</f>
        <v>100 м3</v>
      </c>
      <c r="E289" s="8">
        <f>Source!I172</f>
        <v>0.002</v>
      </c>
      <c r="F289" s="21"/>
      <c r="G289" s="20"/>
      <c r="H289" s="8"/>
      <c r="I289" s="22"/>
      <c r="J289" s="8"/>
      <c r="K289" s="22"/>
      <c r="Q289">
        <f>ROUND((Source!DN172/100)*ROUND(Source!CT172*Source!I172/IF(Source!BA172&lt;&gt;0,Source!BA172,1),2),2)</f>
        <v>1.05</v>
      </c>
      <c r="R289">
        <f>Source!X172</f>
        <v>12.5</v>
      </c>
      <c r="S289">
        <f>ROUND((Source!DO172/100)*ROUND(Source!CT172*Source!I172/IF(Source!BA172&lt;&gt;0,Source!BA172,1),2),2)</f>
        <v>0.72</v>
      </c>
      <c r="T289">
        <f>Source!Y172</f>
        <v>7.19</v>
      </c>
      <c r="U289">
        <f>ROUND((175/100)*ROUND(Source!CS172*Source!I172/IF(Source!BS172&lt;&gt;0,Source!BS172,1),2),2)</f>
        <v>1.03</v>
      </c>
      <c r="V289">
        <f>ROUND((167/100)*ROUND(Source!CS172*Source!I172,2),2)</f>
        <v>12.86</v>
      </c>
    </row>
    <row r="290" spans="1:23" ht="14.25">
      <c r="A290" s="17"/>
      <c r="B290" s="18"/>
      <c r="C290" s="18" t="s">
        <v>535</v>
      </c>
      <c r="D290" s="19"/>
      <c r="E290" s="8"/>
      <c r="F290" s="21">
        <f>Source!AO172</f>
        <v>624.69</v>
      </c>
      <c r="G290" s="20">
        <f>Source!DG172</f>
      </c>
      <c r="H290" s="8">
        <f>Source!AV172</f>
        <v>1.047</v>
      </c>
      <c r="I290" s="22">
        <f>ROUND(Source!CT172*Source!I172/IF(Source!BA172&lt;&gt;0,Source!BA172,1),2)</f>
        <v>1.31</v>
      </c>
      <c r="J290" s="8">
        <f>IF(Source!BA172&lt;&gt;0,Source!BA172,1)</f>
        <v>13.09</v>
      </c>
      <c r="K290" s="22"/>
      <c r="W290">
        <f>ROUND(Source!CT172*Source!I172/IF(Source!BA172&lt;&gt;0,Source!BA172,1),2)</f>
        <v>1.31</v>
      </c>
    </row>
    <row r="291" spans="1:11" ht="14.25">
      <c r="A291" s="17"/>
      <c r="B291" s="18"/>
      <c r="C291" s="18" t="s">
        <v>536</v>
      </c>
      <c r="D291" s="19"/>
      <c r="E291" s="8"/>
      <c r="F291" s="21">
        <f>Source!AM172</f>
        <v>1574.15</v>
      </c>
      <c r="G291" s="20">
        <f>Source!DE172</f>
      </c>
      <c r="H291" s="8">
        <f>Source!AV172</f>
        <v>1.047</v>
      </c>
      <c r="I291" s="22">
        <f>ROUND(Source!CR172*Source!I172/IF(Source!BB172&lt;&gt;0,Source!BB172,1),2)</f>
        <v>3.3</v>
      </c>
      <c r="J291" s="8">
        <f>IF(Source!BB172&lt;&gt;0,Source!BB172,1)</f>
        <v>6.38</v>
      </c>
      <c r="K291" s="22"/>
    </row>
    <row r="292" spans="1:23" ht="14.25">
      <c r="A292" s="17"/>
      <c r="B292" s="18"/>
      <c r="C292" s="18" t="s">
        <v>537</v>
      </c>
      <c r="D292" s="19"/>
      <c r="E292" s="8"/>
      <c r="F292" s="21">
        <f>Source!AN172</f>
        <v>280.92</v>
      </c>
      <c r="G292" s="20">
        <f>Source!DF172</f>
      </c>
      <c r="H292" s="8">
        <f>Source!AV172</f>
        <v>1.047</v>
      </c>
      <c r="I292" s="23">
        <f>ROUND(Source!CS172*Source!I172/IF(Source!BS172&lt;&gt;0,Source!BS172,1),2)</f>
        <v>0.59</v>
      </c>
      <c r="J292" s="8">
        <f>IF(Source!BS172&lt;&gt;0,Source!BS172,1)</f>
        <v>13.09</v>
      </c>
      <c r="K292" s="23"/>
      <c r="W292">
        <f>ROUND(Source!CS172*Source!I172/IF(Source!BS172&lt;&gt;0,Source!BS172,1),2)</f>
        <v>0.59</v>
      </c>
    </row>
    <row r="293" spans="1:11" ht="14.25">
      <c r="A293" s="17"/>
      <c r="B293" s="18"/>
      <c r="C293" s="18" t="s">
        <v>538</v>
      </c>
      <c r="D293" s="19" t="s">
        <v>539</v>
      </c>
      <c r="E293" s="8">
        <f>Source!DN172</f>
        <v>80</v>
      </c>
      <c r="F293" s="21"/>
      <c r="G293" s="20"/>
      <c r="H293" s="8"/>
      <c r="I293" s="22">
        <f>SUM(Q289:Q292)</f>
        <v>1.05</v>
      </c>
      <c r="J293" s="8">
        <f>Source!BZ172</f>
        <v>73</v>
      </c>
      <c r="K293" s="22"/>
    </row>
    <row r="294" spans="1:11" ht="14.25">
      <c r="A294" s="17"/>
      <c r="B294" s="18"/>
      <c r="C294" s="18" t="s">
        <v>540</v>
      </c>
      <c r="D294" s="19" t="s">
        <v>539</v>
      </c>
      <c r="E294" s="8">
        <f>Source!DO172</f>
        <v>55</v>
      </c>
      <c r="F294" s="21"/>
      <c r="G294" s="20"/>
      <c r="H294" s="8"/>
      <c r="I294" s="22">
        <f>SUM(S289:S293)</f>
        <v>0.72</v>
      </c>
      <c r="J294" s="8">
        <f>Source!CA172</f>
        <v>42</v>
      </c>
      <c r="K294" s="22"/>
    </row>
    <row r="295" spans="1:11" ht="14.25">
      <c r="A295" s="17"/>
      <c r="B295" s="18"/>
      <c r="C295" s="18" t="s">
        <v>541</v>
      </c>
      <c r="D295" s="19" t="s">
        <v>539</v>
      </c>
      <c r="E295" s="8">
        <f>175</f>
        <v>175</v>
      </c>
      <c r="F295" s="21"/>
      <c r="G295" s="20"/>
      <c r="H295" s="8"/>
      <c r="I295" s="22">
        <f>SUM(U289:U294)</f>
        <v>1.03</v>
      </c>
      <c r="J295" s="8">
        <f>167</f>
        <v>167</v>
      </c>
      <c r="K295" s="22"/>
    </row>
    <row r="296" spans="1:11" ht="14.25">
      <c r="A296" s="25"/>
      <c r="B296" s="26"/>
      <c r="C296" s="26" t="s">
        <v>542</v>
      </c>
      <c r="D296" s="27" t="s">
        <v>543</v>
      </c>
      <c r="E296" s="28">
        <f>Source!AQ172</f>
        <v>49.5</v>
      </c>
      <c r="F296" s="29"/>
      <c r="G296" s="30">
        <f>Source!DI172</f>
      </c>
      <c r="H296" s="28">
        <f>Source!AV172</f>
        <v>1.047</v>
      </c>
      <c r="I296" s="31">
        <f>Source!U172</f>
        <v>0.103653</v>
      </c>
      <c r="J296" s="28"/>
      <c r="K296" s="31"/>
    </row>
    <row r="297" spans="8:27" ht="15">
      <c r="H297" s="50">
        <f>ROUND(Source!CQ172*Source!I172/IF(Source!BC172&lt;&gt;0,Source!BC172,1),2)+ROUND(Source!CT172*Source!I172/IF(Source!BA172&lt;&gt;0,Source!BA172,1),2)+ROUND(Source!CR172*Source!I172/IF(Source!BB172&lt;&gt;0,Source!BB172,1),2)+SUM(I293:I295)</f>
        <v>7.409999999999999</v>
      </c>
      <c r="I297" s="50"/>
      <c r="J297" s="50">
        <f>Source!O172+SUM(K293:K295)</f>
        <v>38.15</v>
      </c>
      <c r="K297" s="50"/>
      <c r="O297" s="24">
        <f>H297</f>
        <v>7.409999999999999</v>
      </c>
      <c r="P297" s="24">
        <f>J297</f>
        <v>38.15</v>
      </c>
      <c r="X297">
        <f>IF(Source!BI172&lt;=1,H297,0)</f>
        <v>7.409999999999999</v>
      </c>
      <c r="Y297">
        <f>IF(Source!BI172=2,H297,0)</f>
        <v>0</v>
      </c>
      <c r="Z297">
        <f>IF(Source!BI172=3,H297,0)</f>
        <v>0</v>
      </c>
      <c r="AA297">
        <f>IF(Source!BI172=4,H297,0)</f>
        <v>0</v>
      </c>
    </row>
    <row r="298" spans="1:22" ht="57">
      <c r="A298" s="17" t="str">
        <f>Source!E173</f>
        <v>42</v>
      </c>
      <c r="B298" s="18" t="str">
        <f>Source!F173</f>
        <v>3.1-52-3</v>
      </c>
      <c r="C298" s="18" t="str">
        <f>Source!G173</f>
        <v>КОПАНИЕ ЯМ ВРУЧНУЮ БЕЗ КРЕПЛЕНИЙ ДЛЯ СТОЕК И СТОЛБОВ С ОТКОСАМИ ГЛУБИНОЙ ДО 1,5 М ГРУППА ГРУНТОВ 1-3</v>
      </c>
      <c r="D298" s="19" t="str">
        <f>Source!H173</f>
        <v>100 м3</v>
      </c>
      <c r="E298" s="8">
        <f>Source!I173</f>
        <v>0.022</v>
      </c>
      <c r="F298" s="21"/>
      <c r="G298" s="20"/>
      <c r="H298" s="8"/>
      <c r="I298" s="22"/>
      <c r="J298" s="8"/>
      <c r="K298" s="22"/>
      <c r="Q298">
        <f>ROUND((Source!DN173/100)*ROUND(Source!CT173*Source!I173/IF(Source!BA173&lt;&gt;0,Source!BA173,1),2),2)</f>
        <v>58.88</v>
      </c>
      <c r="R298">
        <f>Source!X173</f>
        <v>660.71</v>
      </c>
      <c r="S298">
        <f>ROUND((Source!DO173/100)*ROUND(Source!CT173*Source!I173/IF(Source!BA173&lt;&gt;0,Source!BA173,1),2),2)</f>
        <v>43.18</v>
      </c>
      <c r="T298">
        <f>Source!Y173</f>
        <v>308.33</v>
      </c>
      <c r="U298">
        <f>ROUND((175/100)*ROUND(Source!CS173*Source!I173/IF(Source!BS173&lt;&gt;0,Source!BS173,1),2),2)</f>
        <v>0</v>
      </c>
      <c r="V298">
        <f>ROUND((167/100)*ROUND(Source!CS173*Source!I173,2),2)</f>
        <v>0</v>
      </c>
    </row>
    <row r="299" spans="1:23" ht="14.25">
      <c r="A299" s="17"/>
      <c r="B299" s="18"/>
      <c r="C299" s="18" t="s">
        <v>535</v>
      </c>
      <c r="D299" s="19"/>
      <c r="E299" s="8"/>
      <c r="F299" s="21">
        <f>Source!AO173</f>
        <v>2042.62</v>
      </c>
      <c r="G299" s="20">
        <f>Source!DG173</f>
      </c>
      <c r="H299" s="8">
        <f>Source!AV173</f>
        <v>1.248</v>
      </c>
      <c r="I299" s="22">
        <f>ROUND(Source!CT173*Source!I173/IF(Source!BA173&lt;&gt;0,Source!BA173,1),2)</f>
        <v>56.08</v>
      </c>
      <c r="J299" s="8">
        <f>IF(Source!BA173&lt;&gt;0,Source!BA173,1)</f>
        <v>13.09</v>
      </c>
      <c r="K299" s="22"/>
      <c r="W299">
        <f>ROUND(Source!CT173*Source!I173/IF(Source!BA173&lt;&gt;0,Source!BA173,1),2)</f>
        <v>56.08</v>
      </c>
    </row>
    <row r="300" spans="1:11" ht="14.25">
      <c r="A300" s="17"/>
      <c r="B300" s="18"/>
      <c r="C300" s="18" t="s">
        <v>538</v>
      </c>
      <c r="D300" s="19" t="s">
        <v>539</v>
      </c>
      <c r="E300" s="8">
        <f>Source!DN173</f>
        <v>105</v>
      </c>
      <c r="F300" s="21"/>
      <c r="G300" s="20"/>
      <c r="H300" s="8"/>
      <c r="I300" s="22">
        <f>SUM(Q298:Q299)</f>
        <v>58.88</v>
      </c>
      <c r="J300" s="8">
        <f>Source!BZ173</f>
        <v>90</v>
      </c>
      <c r="K300" s="22"/>
    </row>
    <row r="301" spans="1:11" ht="14.25">
      <c r="A301" s="17"/>
      <c r="B301" s="18"/>
      <c r="C301" s="18" t="s">
        <v>540</v>
      </c>
      <c r="D301" s="19" t="s">
        <v>539</v>
      </c>
      <c r="E301" s="8">
        <f>Source!DO173</f>
        <v>77</v>
      </c>
      <c r="F301" s="21"/>
      <c r="G301" s="20"/>
      <c r="H301" s="8"/>
      <c r="I301" s="22">
        <f>SUM(S298:S300)</f>
        <v>43.18</v>
      </c>
      <c r="J301" s="8">
        <f>Source!CA173</f>
        <v>42</v>
      </c>
      <c r="K301" s="22"/>
    </row>
    <row r="302" spans="1:11" ht="14.25">
      <c r="A302" s="25"/>
      <c r="B302" s="26"/>
      <c r="C302" s="26" t="s">
        <v>542</v>
      </c>
      <c r="D302" s="27" t="s">
        <v>543</v>
      </c>
      <c r="E302" s="28">
        <f>Source!AQ173</f>
        <v>192.7</v>
      </c>
      <c r="F302" s="29"/>
      <c r="G302" s="30">
        <f>Source!DI173</f>
      </c>
      <c r="H302" s="28">
        <f>Source!AV173</f>
        <v>1.248</v>
      </c>
      <c r="I302" s="31">
        <f>Source!U173</f>
        <v>5.2907712</v>
      </c>
      <c r="J302" s="28"/>
      <c r="K302" s="31"/>
    </row>
    <row r="303" spans="8:27" ht="15">
      <c r="H303" s="50">
        <f>ROUND(Source!CQ173*Source!I173/IF(Source!BC173&lt;&gt;0,Source!BC173,1),2)+ROUND(Source!CT173*Source!I173/IF(Source!BA173&lt;&gt;0,Source!BA173,1),2)+ROUND(Source!CR173*Source!I173/IF(Source!BB173&lt;&gt;0,Source!BB173,1),2)+SUM(I300:I301)</f>
        <v>158.14</v>
      </c>
      <c r="I303" s="50"/>
      <c r="J303" s="50">
        <f>Source!O173+SUM(K300:K301)</f>
        <v>734.12</v>
      </c>
      <c r="K303" s="50"/>
      <c r="O303" s="24">
        <f>H303</f>
        <v>158.14</v>
      </c>
      <c r="P303" s="24">
        <f>J303</f>
        <v>734.12</v>
      </c>
      <c r="X303">
        <f>IF(Source!BI173&lt;=1,H303,0)</f>
        <v>158.14</v>
      </c>
      <c r="Y303">
        <f>IF(Source!BI173=2,H303,0)</f>
        <v>0</v>
      </c>
      <c r="Z303">
        <f>IF(Source!BI173=3,H303,0)</f>
        <v>0</v>
      </c>
      <c r="AA303">
        <f>IF(Source!BI173=4,H303,0)</f>
        <v>0</v>
      </c>
    </row>
    <row r="304" spans="1:22" ht="42.75">
      <c r="A304" s="17" t="str">
        <f>Source!E174</f>
        <v>43</v>
      </c>
      <c r="B304" s="18" t="str">
        <f>Source!F174</f>
        <v>3.1-53-1</v>
      </c>
      <c r="C304" s="18" t="str">
        <f>Source!G174</f>
        <v>ЗАСЫПКА ВРУЧНУЮ ТРАНШЕЙ, ПАЗУХ КОТЛОВАНОВ И ЯМ ГРУППА ГРУНТОВ 1-3</v>
      </c>
      <c r="D304" s="19" t="str">
        <f>Source!H174</f>
        <v>100 м3</v>
      </c>
      <c r="E304" s="8">
        <f>Source!I174</f>
        <v>0.003</v>
      </c>
      <c r="F304" s="21"/>
      <c r="G304" s="20"/>
      <c r="H304" s="8"/>
      <c r="I304" s="22"/>
      <c r="J304" s="8"/>
      <c r="K304" s="22"/>
      <c r="Q304">
        <f>ROUND((Source!DN174/100)*ROUND(Source!CT174*Source!I174/IF(Source!BA174&lt;&gt;0,Source!BA174,1),2),2)</f>
        <v>4.14</v>
      </c>
      <c r="R304">
        <f>Source!X174</f>
        <v>46.36</v>
      </c>
      <c r="S304">
        <f>ROUND((Source!DO174/100)*ROUND(Source!CT174*Source!I174/IF(Source!BA174&lt;&gt;0,Source!BA174,1),2),2)</f>
        <v>3.03</v>
      </c>
      <c r="T304">
        <f>Source!Y174</f>
        <v>21.63</v>
      </c>
      <c r="U304">
        <f>ROUND((175/100)*ROUND(Source!CS174*Source!I174/IF(Source!BS174&lt;&gt;0,Source!BS174,1),2),2)</f>
        <v>0</v>
      </c>
      <c r="V304">
        <f>ROUND((167/100)*ROUND(Source!CS174*Source!I174,2),2)</f>
        <v>0</v>
      </c>
    </row>
    <row r="305" spans="1:23" ht="14.25">
      <c r="A305" s="17"/>
      <c r="B305" s="18"/>
      <c r="C305" s="18" t="s">
        <v>535</v>
      </c>
      <c r="D305" s="19"/>
      <c r="E305" s="8"/>
      <c r="F305" s="21">
        <f>Source!AO174</f>
        <v>1051.13</v>
      </c>
      <c r="G305" s="20">
        <f>Source!DG174</f>
      </c>
      <c r="H305" s="8">
        <f>Source!AV174</f>
        <v>1.248</v>
      </c>
      <c r="I305" s="22">
        <f>ROUND(Source!CT174*Source!I174/IF(Source!BA174&lt;&gt;0,Source!BA174,1),2)</f>
        <v>3.94</v>
      </c>
      <c r="J305" s="8">
        <f>IF(Source!BA174&lt;&gt;0,Source!BA174,1)</f>
        <v>13.09</v>
      </c>
      <c r="K305" s="22"/>
      <c r="W305">
        <f>ROUND(Source!CT174*Source!I174/IF(Source!BA174&lt;&gt;0,Source!BA174,1),2)</f>
        <v>3.94</v>
      </c>
    </row>
    <row r="306" spans="1:11" ht="14.25">
      <c r="A306" s="17"/>
      <c r="B306" s="18"/>
      <c r="C306" s="18" t="s">
        <v>538</v>
      </c>
      <c r="D306" s="19" t="s">
        <v>539</v>
      </c>
      <c r="E306" s="8">
        <f>Source!DN174</f>
        <v>105</v>
      </c>
      <c r="F306" s="21"/>
      <c r="G306" s="20"/>
      <c r="H306" s="8"/>
      <c r="I306" s="22">
        <f>SUM(Q304:Q305)</f>
        <v>4.14</v>
      </c>
      <c r="J306" s="8">
        <f>Source!BZ174</f>
        <v>90</v>
      </c>
      <c r="K306" s="22"/>
    </row>
    <row r="307" spans="1:11" ht="14.25">
      <c r="A307" s="17"/>
      <c r="B307" s="18"/>
      <c r="C307" s="18" t="s">
        <v>540</v>
      </c>
      <c r="D307" s="19" t="s">
        <v>539</v>
      </c>
      <c r="E307" s="8">
        <f>Source!DO174</f>
        <v>77</v>
      </c>
      <c r="F307" s="21"/>
      <c r="G307" s="20"/>
      <c r="H307" s="8"/>
      <c r="I307" s="22">
        <f>SUM(S304:S306)</f>
        <v>3.03</v>
      </c>
      <c r="J307" s="8">
        <f>Source!CA174</f>
        <v>42</v>
      </c>
      <c r="K307" s="22"/>
    </row>
    <row r="308" spans="1:11" ht="14.25">
      <c r="A308" s="25"/>
      <c r="B308" s="26"/>
      <c r="C308" s="26" t="s">
        <v>542</v>
      </c>
      <c r="D308" s="27" t="s">
        <v>543</v>
      </c>
      <c r="E308" s="28">
        <f>Source!AQ174</f>
        <v>107.04</v>
      </c>
      <c r="F308" s="29"/>
      <c r="G308" s="30">
        <f>Source!DI174</f>
      </c>
      <c r="H308" s="28">
        <f>Source!AV174</f>
        <v>1.248</v>
      </c>
      <c r="I308" s="31">
        <f>Source!U174</f>
        <v>0.4007577600000001</v>
      </c>
      <c r="J308" s="28"/>
      <c r="K308" s="31"/>
    </row>
    <row r="309" spans="8:27" ht="15">
      <c r="H309" s="50">
        <f>ROUND(Source!CQ174*Source!I174/IF(Source!BC174&lt;&gt;0,Source!BC174,1),2)+ROUND(Source!CT174*Source!I174/IF(Source!BA174&lt;&gt;0,Source!BA174,1),2)+ROUND(Source!CR174*Source!I174/IF(Source!BB174&lt;&gt;0,Source!BB174,1),2)+SUM(I306:I307)</f>
        <v>11.11</v>
      </c>
      <c r="I309" s="50"/>
      <c r="J309" s="50">
        <f>Source!O174+SUM(K306:K307)</f>
        <v>51.51</v>
      </c>
      <c r="K309" s="50"/>
      <c r="O309" s="24">
        <f>H309</f>
        <v>11.11</v>
      </c>
      <c r="P309" s="24">
        <f>J309</f>
        <v>51.51</v>
      </c>
      <c r="X309">
        <f>IF(Source!BI174&lt;=1,H309,0)</f>
        <v>11.11</v>
      </c>
      <c r="Y309">
        <f>IF(Source!BI174=2,H309,0)</f>
        <v>0</v>
      </c>
      <c r="Z309">
        <f>IF(Source!BI174=3,H309,0)</f>
        <v>0</v>
      </c>
      <c r="AA309">
        <f>IF(Source!BI174=4,H309,0)</f>
        <v>0</v>
      </c>
    </row>
    <row r="310" spans="1:22" ht="42.75">
      <c r="A310" s="17" t="str">
        <f>Source!E175</f>
        <v>44</v>
      </c>
      <c r="B310" s="18" t="str">
        <f>Source!F175</f>
        <v>6.51-6-1</v>
      </c>
      <c r="C310" s="18" t="str">
        <f>Source!G175</f>
        <v>ПОГРУЗКА ГРУНТА ВРУЧНУЮ В АВТОМОБИЛИ-САМОСВАЛЫ С ВЫГРУЗКОЙ</v>
      </c>
      <c r="D310" s="19" t="str">
        <f>Source!H175</f>
        <v>100 м3</v>
      </c>
      <c r="E310" s="8">
        <f>Source!I175</f>
        <v>0.019</v>
      </c>
      <c r="F310" s="21"/>
      <c r="G310" s="20"/>
      <c r="H310" s="8"/>
      <c r="I310" s="22"/>
      <c r="J310" s="8"/>
      <c r="K310" s="22"/>
      <c r="Q310">
        <f>ROUND((Source!DN175/100)*ROUND(Source!CT175*Source!I175/IF(Source!BA175&lt;&gt;0,Source!BA175,1),2),2)</f>
        <v>17.15</v>
      </c>
      <c r="R310">
        <f>Source!X175</f>
        <v>192.5</v>
      </c>
      <c r="S310">
        <f>ROUND((Source!DO175/100)*ROUND(Source!CT175*Source!I175/IF(Source!BA175&lt;&gt;0,Source!BA175,1),2),2)</f>
        <v>12.63</v>
      </c>
      <c r="T310">
        <f>Source!Y175</f>
        <v>103.66</v>
      </c>
      <c r="U310">
        <f>ROUND((175/100)*ROUND(Source!CS175*Source!I175/IF(Source!BS175&lt;&gt;0,Source!BS175,1),2),2)</f>
        <v>0</v>
      </c>
      <c r="V310">
        <f>ROUND((167/100)*ROUND(Source!CS175*Source!I175,2),2)</f>
        <v>0</v>
      </c>
    </row>
    <row r="311" spans="1:23" ht="14.25">
      <c r="A311" s="17"/>
      <c r="B311" s="18"/>
      <c r="C311" s="18" t="s">
        <v>535</v>
      </c>
      <c r="D311" s="19"/>
      <c r="E311" s="8"/>
      <c r="F311" s="21">
        <f>Source!AO175</f>
        <v>795.14</v>
      </c>
      <c r="G311" s="20">
        <f>Source!DG175</f>
      </c>
      <c r="H311" s="8">
        <f>Source!AV175</f>
        <v>1.248</v>
      </c>
      <c r="I311" s="22">
        <f>ROUND(Source!CT175*Source!I175/IF(Source!BA175&lt;&gt;0,Source!BA175,1),2)</f>
        <v>18.85</v>
      </c>
      <c r="J311" s="8">
        <f>IF(Source!BA175&lt;&gt;0,Source!BA175,1)</f>
        <v>13.09</v>
      </c>
      <c r="K311" s="22"/>
      <c r="W311">
        <f>ROUND(Source!CT175*Source!I175/IF(Source!BA175&lt;&gt;0,Source!BA175,1),2)</f>
        <v>18.85</v>
      </c>
    </row>
    <row r="312" spans="1:11" ht="14.25">
      <c r="A312" s="17"/>
      <c r="B312" s="18"/>
      <c r="C312" s="18" t="s">
        <v>538</v>
      </c>
      <c r="D312" s="19" t="s">
        <v>539</v>
      </c>
      <c r="E312" s="8">
        <f>Source!DN175</f>
        <v>91</v>
      </c>
      <c r="F312" s="21"/>
      <c r="G312" s="20"/>
      <c r="H312" s="8"/>
      <c r="I312" s="22">
        <f>SUM(Q310:Q311)</f>
        <v>17.15</v>
      </c>
      <c r="J312" s="8">
        <f>Source!BZ175</f>
        <v>78</v>
      </c>
      <c r="K312" s="22"/>
    </row>
    <row r="313" spans="1:11" ht="14.25">
      <c r="A313" s="17"/>
      <c r="B313" s="18"/>
      <c r="C313" s="18" t="s">
        <v>540</v>
      </c>
      <c r="D313" s="19" t="s">
        <v>539</v>
      </c>
      <c r="E313" s="8">
        <f>Source!DO175</f>
        <v>67</v>
      </c>
      <c r="F313" s="21"/>
      <c r="G313" s="20"/>
      <c r="H313" s="8"/>
      <c r="I313" s="22">
        <f>SUM(S310:S312)</f>
        <v>12.63</v>
      </c>
      <c r="J313" s="8">
        <f>Source!CA175</f>
        <v>42</v>
      </c>
      <c r="K313" s="22"/>
    </row>
    <row r="314" spans="1:11" ht="14.25">
      <c r="A314" s="25"/>
      <c r="B314" s="26"/>
      <c r="C314" s="26" t="s">
        <v>542</v>
      </c>
      <c r="D314" s="27" t="s">
        <v>543</v>
      </c>
      <c r="E314" s="28">
        <f>Source!AQ175</f>
        <v>83</v>
      </c>
      <c r="F314" s="29"/>
      <c r="G314" s="30">
        <f>Source!DI175</f>
      </c>
      <c r="H314" s="28">
        <f>Source!AV175</f>
        <v>1.248</v>
      </c>
      <c r="I314" s="31">
        <f>Source!U175</f>
        <v>1.968096</v>
      </c>
      <c r="J314" s="28"/>
      <c r="K314" s="31"/>
    </row>
    <row r="315" spans="8:27" ht="15">
      <c r="H315" s="50">
        <f>ROUND(Source!CQ175*Source!I175/IF(Source!BC175&lt;&gt;0,Source!BC175,1),2)+ROUND(Source!CT175*Source!I175/IF(Source!BA175&lt;&gt;0,Source!BA175,1),2)+ROUND(Source!CR175*Source!I175/IF(Source!BB175&lt;&gt;0,Source!BB175,1),2)+SUM(I312:I313)</f>
        <v>48.63</v>
      </c>
      <c r="I315" s="50"/>
      <c r="J315" s="50">
        <f>Source!O175+SUM(K312:K313)</f>
        <v>246.8</v>
      </c>
      <c r="K315" s="50"/>
      <c r="O315" s="24">
        <f>H315</f>
        <v>48.63</v>
      </c>
      <c r="P315" s="24">
        <f>J315</f>
        <v>246.8</v>
      </c>
      <c r="X315">
        <f>IF(Source!BI175&lt;=1,H315,0)</f>
        <v>48.63</v>
      </c>
      <c r="Y315">
        <f>IF(Source!BI175=2,H315,0)</f>
        <v>0</v>
      </c>
      <c r="Z315">
        <f>IF(Source!BI175=3,H315,0)</f>
        <v>0</v>
      </c>
      <c r="AA315">
        <f>IF(Source!BI175=4,H315,0)</f>
        <v>0</v>
      </c>
    </row>
    <row r="316" spans="1:22" ht="85.5">
      <c r="A316" s="17" t="str">
        <f>Source!E176</f>
        <v>45</v>
      </c>
      <c r="B316" s="18" t="str">
        <f>Source!F176</f>
        <v>15.1-35-1</v>
      </c>
      <c r="C316" s="18" t="str">
        <f>Source!G176</f>
        <v>ПЕРЕВОЗКА ГРУНТА ИЗ-ПОД ЗДАНИЙ И КОММУНИКАЦИЙ НА РАССТОЯНИЕ 35 КМ АВТОСАМОСВАЛАМИ ГРУЗОПОДЪЕМНОСТЬЮ ДО 16Т, ПЕРЕВОЗКА ДО 35 КМ</v>
      </c>
      <c r="D316" s="19" t="str">
        <f>Source!H176</f>
        <v>м3</v>
      </c>
      <c r="E316" s="8">
        <f>Source!I176</f>
        <v>1.9</v>
      </c>
      <c r="F316" s="21"/>
      <c r="G316" s="20"/>
      <c r="H316" s="8"/>
      <c r="I316" s="22"/>
      <c r="J316" s="8"/>
      <c r="K316" s="22"/>
      <c r="Q316">
        <f>ROUND((Source!DN176/100)*ROUND(Source!CT176*Source!I176/IF(Source!BA176&lt;&gt;0,Source!BA176,1),2),2)</f>
        <v>0</v>
      </c>
      <c r="R316">
        <f>Source!X176</f>
        <v>0</v>
      </c>
      <c r="S316">
        <f>ROUND((Source!DO176/100)*ROUND(Source!CT176*Source!I176/IF(Source!BA176&lt;&gt;0,Source!BA176,1),2),2)</f>
        <v>0</v>
      </c>
      <c r="T316">
        <f>Source!Y176</f>
        <v>0</v>
      </c>
      <c r="U316">
        <f>ROUND((175/100)*ROUND(Source!CS176*Source!I176/IF(Source!BS176&lt;&gt;0,Source!BS176,1),2),2)</f>
        <v>0</v>
      </c>
      <c r="V316">
        <f>ROUND((167/100)*ROUND(Source!CS176*Source!I176,2),2)</f>
        <v>0</v>
      </c>
    </row>
    <row r="317" spans="1:11" ht="14.25">
      <c r="A317" s="25"/>
      <c r="B317" s="26"/>
      <c r="C317" s="26" t="s">
        <v>536</v>
      </c>
      <c r="D317" s="27"/>
      <c r="E317" s="28"/>
      <c r="F317" s="29">
        <f>Source!AM176</f>
        <v>87.02</v>
      </c>
      <c r="G317" s="30">
        <f>Source!DE176</f>
      </c>
      <c r="H317" s="28">
        <f>Source!AV176</f>
        <v>1</v>
      </c>
      <c r="I317" s="31">
        <f>ROUND(Source!CR176*Source!I176/IF(Source!BB176&lt;&gt;0,Source!BB176,1),2)</f>
        <v>165.34</v>
      </c>
      <c r="J317" s="28">
        <f>IF(Source!BB176&lt;&gt;0,Source!BB176,1)</f>
        <v>5.38</v>
      </c>
      <c r="K317" s="31"/>
    </row>
    <row r="318" spans="8:27" ht="15">
      <c r="H318" s="50">
        <f>ROUND(Source!CQ176*Source!I176/IF(Source!BC176&lt;&gt;0,Source!BC176,1),2)+ROUND(Source!CT176*Source!I176/IF(Source!BA176&lt;&gt;0,Source!BA176,1),2)+ROUND(Source!CR176*Source!I176/IF(Source!BB176&lt;&gt;0,Source!BB176,1),2)</f>
        <v>165.34</v>
      </c>
      <c r="I318" s="50"/>
      <c r="J318" s="50">
        <f>Source!O176</f>
        <v>889.52</v>
      </c>
      <c r="K318" s="50"/>
      <c r="O318">
        <f>H318</f>
        <v>165.34</v>
      </c>
      <c r="P318">
        <f>J318</f>
        <v>889.52</v>
      </c>
      <c r="X318">
        <f>IF(Source!BI176&lt;=1,H318,0)</f>
        <v>0</v>
      </c>
      <c r="Y318">
        <f>IF(Source!BI176=2,H318,0)</f>
        <v>0</v>
      </c>
      <c r="Z318">
        <f>IF(Source!BI176=3,H318,0)</f>
        <v>0</v>
      </c>
      <c r="AA318">
        <f>IF(Source!BI176=4,H318,0)</f>
        <v>165.34</v>
      </c>
    </row>
    <row r="319" spans="1:22" ht="42.75">
      <c r="A319" s="17" t="str">
        <f>Source!E177</f>
        <v>46</v>
      </c>
      <c r="B319" s="18" t="str">
        <f>Source!F177</f>
        <v>6.68-13-1</v>
      </c>
      <c r="C319" s="18" t="str">
        <f>Source!G177</f>
        <v>МЕХАНИЗИРОВАННАЯ ПОГРУЗКА СТРОИТЕЛЬНОГО МУСОРА В АВТОМОБИЛИ-САМОСВАЛЫ</v>
      </c>
      <c r="D319" s="19" t="str">
        <f>Source!H177</f>
        <v>т</v>
      </c>
      <c r="E319" s="8">
        <f>Source!I177</f>
        <v>0.36</v>
      </c>
      <c r="F319" s="21"/>
      <c r="G319" s="20"/>
      <c r="H319" s="8"/>
      <c r="I319" s="22"/>
      <c r="J319" s="8"/>
      <c r="K319" s="22"/>
      <c r="Q319">
        <f>ROUND((Source!DN177/100)*ROUND(Source!CT177*Source!I177/IF(Source!BA177&lt;&gt;0,Source!BA177,1),2),2)</f>
        <v>0</v>
      </c>
      <c r="R319">
        <f>Source!X177</f>
        <v>0</v>
      </c>
      <c r="S319">
        <f>ROUND((Source!DO177/100)*ROUND(Source!CT177*Source!I177/IF(Source!BA177&lt;&gt;0,Source!BA177,1),2),2)</f>
        <v>0</v>
      </c>
      <c r="T319">
        <f>Source!Y177</f>
        <v>0</v>
      </c>
      <c r="U319">
        <f>ROUND((175/100)*ROUND(Source!CS177*Source!I177/IF(Source!BS177&lt;&gt;0,Source!BS177,1),2),2)</f>
        <v>0.98</v>
      </c>
      <c r="V319">
        <f>ROUND((167/100)*ROUND(Source!CS177*Source!I177,2),2)</f>
        <v>12.19</v>
      </c>
    </row>
    <row r="320" spans="1:11" ht="14.25">
      <c r="A320" s="17"/>
      <c r="B320" s="18"/>
      <c r="C320" s="18" t="s">
        <v>536</v>
      </c>
      <c r="D320" s="19"/>
      <c r="E320" s="8"/>
      <c r="F320" s="21">
        <f>Source!AM177</f>
        <v>8.86</v>
      </c>
      <c r="G320" s="20">
        <f>Source!DE177</f>
      </c>
      <c r="H320" s="8">
        <f>Source!AV177</f>
        <v>1.047</v>
      </c>
      <c r="I320" s="22">
        <f>ROUND(Source!CR177*Source!I177/IF(Source!BB177&lt;&gt;0,Source!BB177,1),2)</f>
        <v>3.34</v>
      </c>
      <c r="J320" s="8">
        <f>IF(Source!BB177&lt;&gt;0,Source!BB177,1)</f>
        <v>6.48</v>
      </c>
      <c r="K320" s="22"/>
    </row>
    <row r="321" spans="1:23" ht="14.25">
      <c r="A321" s="17"/>
      <c r="B321" s="18"/>
      <c r="C321" s="18" t="s">
        <v>537</v>
      </c>
      <c r="D321" s="19"/>
      <c r="E321" s="8"/>
      <c r="F321" s="21">
        <f>Source!AN177</f>
        <v>1.48</v>
      </c>
      <c r="G321" s="20">
        <f>Source!DF177</f>
      </c>
      <c r="H321" s="8">
        <f>Source!AV177</f>
        <v>1.047</v>
      </c>
      <c r="I321" s="23">
        <f>ROUND(Source!CS177*Source!I177/IF(Source!BS177&lt;&gt;0,Source!BS177,1),2)</f>
        <v>0.56</v>
      </c>
      <c r="J321" s="8">
        <f>IF(Source!BS177&lt;&gt;0,Source!BS177,1)</f>
        <v>13.09</v>
      </c>
      <c r="K321" s="23"/>
      <c r="W321">
        <f>ROUND(Source!CS177*Source!I177/IF(Source!BS177&lt;&gt;0,Source!BS177,1),2)</f>
        <v>0.56</v>
      </c>
    </row>
    <row r="322" spans="1:11" ht="14.25">
      <c r="A322" s="25"/>
      <c r="B322" s="26"/>
      <c r="C322" s="26" t="s">
        <v>541</v>
      </c>
      <c r="D322" s="27" t="s">
        <v>539</v>
      </c>
      <c r="E322" s="28">
        <f>175</f>
        <v>175</v>
      </c>
      <c r="F322" s="29"/>
      <c r="G322" s="30"/>
      <c r="H322" s="28"/>
      <c r="I322" s="31">
        <f>SUM(U319:U321)</f>
        <v>0.98</v>
      </c>
      <c r="J322" s="28">
        <f>167</f>
        <v>167</v>
      </c>
      <c r="K322" s="31"/>
    </row>
    <row r="323" spans="8:27" ht="15">
      <c r="H323" s="50">
        <f>ROUND(Source!CQ177*Source!I177/IF(Source!BC177&lt;&gt;0,Source!BC177,1),2)+ROUND(Source!CT177*Source!I177/IF(Source!BA177&lt;&gt;0,Source!BA177,1),2)+ROUND(Source!CR177*Source!I177/IF(Source!BB177&lt;&gt;0,Source!BB177,1),2)+SUM(I322:I322)</f>
        <v>4.32</v>
      </c>
      <c r="I323" s="50"/>
      <c r="J323" s="50">
        <f>Source!O177+SUM(K322:K322)</f>
        <v>21.64</v>
      </c>
      <c r="K323" s="50"/>
      <c r="O323" s="24">
        <f>H323</f>
        <v>4.32</v>
      </c>
      <c r="P323" s="24">
        <f>J323</f>
        <v>21.64</v>
      </c>
      <c r="X323">
        <f>IF(Source!BI177&lt;=1,H323,0)</f>
        <v>4.32</v>
      </c>
      <c r="Y323">
        <f>IF(Source!BI177=2,H323,0)</f>
        <v>0</v>
      </c>
      <c r="Z323">
        <f>IF(Source!BI177=3,H323,0)</f>
        <v>0</v>
      </c>
      <c r="AA323">
        <f>IF(Source!BI177=4,H323,0)</f>
        <v>0</v>
      </c>
    </row>
    <row r="324" spans="1:22" ht="71.25">
      <c r="A324" s="17" t="str">
        <f>Source!E178</f>
        <v>47</v>
      </c>
      <c r="B324" s="18" t="str">
        <f>Source!F178</f>
        <v>15.1-35-5</v>
      </c>
      <c r="C324" s="18" t="str">
        <f>Source!G178</f>
        <v>ПЕРЕВОЗКА СТРОИТЕЛЬНОГО МУСОРА НА РАССТОЯНИЕ 35 КМ АВТОСАМОСВАЛАМИ ГРУЗОПОДЪЕМНОСТЬЮ ДО 16 Т, ПЕРЕВОЗКА ДО 35 КМ</v>
      </c>
      <c r="D324" s="19" t="str">
        <f>Source!H178</f>
        <v>т</v>
      </c>
      <c r="E324" s="8">
        <f>Source!I178</f>
        <v>0.36</v>
      </c>
      <c r="F324" s="21"/>
      <c r="G324" s="20"/>
      <c r="H324" s="8"/>
      <c r="I324" s="22"/>
      <c r="J324" s="8"/>
      <c r="K324" s="22"/>
      <c r="Q324">
        <f>ROUND((Source!DN178/100)*ROUND(Source!CT178*Source!I178/IF(Source!BA178&lt;&gt;0,Source!BA178,1),2),2)</f>
        <v>0</v>
      </c>
      <c r="R324">
        <f>Source!X178</f>
        <v>0</v>
      </c>
      <c r="S324">
        <f>ROUND((Source!DO178/100)*ROUND(Source!CT178*Source!I178/IF(Source!BA178&lt;&gt;0,Source!BA178,1),2),2)</f>
        <v>0</v>
      </c>
      <c r="T324">
        <f>Source!Y178</f>
        <v>0</v>
      </c>
      <c r="U324">
        <f>ROUND((175/100)*ROUND(Source!CS178*Source!I178/IF(Source!BS178&lt;&gt;0,Source!BS178,1),2),2)</f>
        <v>0</v>
      </c>
      <c r="V324">
        <f>ROUND((167/100)*ROUND(Source!CS178*Source!I178,2),2)</f>
        <v>0</v>
      </c>
    </row>
    <row r="325" spans="1:11" ht="14.25">
      <c r="A325" s="25"/>
      <c r="B325" s="26"/>
      <c r="C325" s="26" t="s">
        <v>536</v>
      </c>
      <c r="D325" s="27"/>
      <c r="E325" s="28"/>
      <c r="F325" s="29">
        <f>Source!AM178</f>
        <v>71.32</v>
      </c>
      <c r="G325" s="30">
        <f>Source!DE178</f>
      </c>
      <c r="H325" s="28">
        <f>Source!AV178</f>
        <v>1</v>
      </c>
      <c r="I325" s="31">
        <f>ROUND(Source!CR178*Source!I178/IF(Source!BB178&lt;&gt;0,Source!BB178,1),2)</f>
        <v>25.68</v>
      </c>
      <c r="J325" s="28">
        <f>IF(Source!BB178&lt;&gt;0,Source!BB178,1)</f>
        <v>4.45</v>
      </c>
      <c r="K325" s="31"/>
    </row>
    <row r="326" spans="8:27" ht="15">
      <c r="H326" s="50">
        <f>ROUND(Source!CQ178*Source!I178/IF(Source!BC178&lt;&gt;0,Source!BC178,1),2)+ROUND(Source!CT178*Source!I178/IF(Source!BA178&lt;&gt;0,Source!BA178,1),2)+ROUND(Source!CR178*Source!I178/IF(Source!BB178&lt;&gt;0,Source!BB178,1),2)</f>
        <v>25.68</v>
      </c>
      <c r="I326" s="50"/>
      <c r="J326" s="50">
        <f>Source!O178</f>
        <v>114.25</v>
      </c>
      <c r="K326" s="50"/>
      <c r="O326">
        <f>H326</f>
        <v>25.68</v>
      </c>
      <c r="P326">
        <f>J326</f>
        <v>114.25</v>
      </c>
      <c r="X326">
        <f>IF(Source!BI178&lt;=1,H326,0)</f>
        <v>0</v>
      </c>
      <c r="Y326">
        <f>IF(Source!BI178=2,H326,0)</f>
        <v>0</v>
      </c>
      <c r="Z326">
        <f>IF(Source!BI178=3,H326,0)</f>
        <v>0</v>
      </c>
      <c r="AA326">
        <f>IF(Source!BI178=4,H326,0)</f>
        <v>25.68</v>
      </c>
    </row>
    <row r="327" spans="1:22" ht="42.75">
      <c r="A327" s="17" t="str">
        <f>Source!E179</f>
        <v>48</v>
      </c>
      <c r="B327" s="18" t="str">
        <f>Source!F179</f>
        <v>3.27-12-1</v>
      </c>
      <c r="C327" s="18" t="str">
        <f>Source!G179</f>
        <v>УСТРОЙСТВО ПОДСТИЛАЮЩИХ И ВЫРАВНИВАЮЩИХ СЛОЕВ ОСНОВАНИЙ ИЗ ПЕСКА</v>
      </c>
      <c r="D327" s="19" t="str">
        <f>Source!H179</f>
        <v>100 м3</v>
      </c>
      <c r="E327" s="8">
        <f>Source!I179</f>
        <v>0.001</v>
      </c>
      <c r="F327" s="21"/>
      <c r="G327" s="20"/>
      <c r="H327" s="8"/>
      <c r="I327" s="22"/>
      <c r="J327" s="8"/>
      <c r="K327" s="22"/>
      <c r="Q327">
        <f>ROUND((Source!DN179/100)*ROUND(Source!CT179*Source!I179/IF(Source!BA179&lt;&gt;0,Source!BA179,1),2),2)</f>
        <v>0.26</v>
      </c>
      <c r="R327">
        <f>Source!X179</f>
        <v>2.91</v>
      </c>
      <c r="S327">
        <f>ROUND((Source!DO179/100)*ROUND(Source!CT179*Source!I179/IF(Source!BA179&lt;&gt;0,Source!BA179,1),2),2)</f>
        <v>0.17</v>
      </c>
      <c r="T327">
        <f>Source!Y179</f>
        <v>1.19</v>
      </c>
      <c r="U327">
        <f>ROUND((175/100)*ROUND(Source!CS179*Source!I179/IF(Source!BS179&lt;&gt;0,Source!BS179,1),2),2)</f>
        <v>0.21</v>
      </c>
      <c r="V327">
        <f>ROUND((167/100)*ROUND(Source!CS179*Source!I179,2),2)</f>
        <v>2.72</v>
      </c>
    </row>
    <row r="328" spans="1:23" ht="14.25">
      <c r="A328" s="17"/>
      <c r="B328" s="18"/>
      <c r="C328" s="18" t="s">
        <v>535</v>
      </c>
      <c r="D328" s="19"/>
      <c r="E328" s="8"/>
      <c r="F328" s="21">
        <f>Source!AO179</f>
        <v>151.49</v>
      </c>
      <c r="G328" s="20">
        <f>Source!DG179</f>
      </c>
      <c r="H328" s="8">
        <f>Source!AV179</f>
        <v>1.047</v>
      </c>
      <c r="I328" s="22">
        <f>ROUND(Source!CT179*Source!I179/IF(Source!BA179&lt;&gt;0,Source!BA179,1),2)</f>
        <v>0.16</v>
      </c>
      <c r="J328" s="8">
        <f>IF(Source!BA179&lt;&gt;0,Source!BA179,1)</f>
        <v>13.09</v>
      </c>
      <c r="K328" s="22"/>
      <c r="W328">
        <f>ROUND(Source!CT179*Source!I179/IF(Source!BA179&lt;&gt;0,Source!BA179,1),2)</f>
        <v>0.16</v>
      </c>
    </row>
    <row r="329" spans="1:11" ht="14.25">
      <c r="A329" s="17"/>
      <c r="B329" s="18"/>
      <c r="C329" s="18" t="s">
        <v>536</v>
      </c>
      <c r="D329" s="19"/>
      <c r="E329" s="8"/>
      <c r="F329" s="21">
        <f>Source!AM179</f>
        <v>676.47</v>
      </c>
      <c r="G329" s="20">
        <f>Source!DE179</f>
      </c>
      <c r="H329" s="8">
        <f>Source!AV179</f>
        <v>1.047</v>
      </c>
      <c r="I329" s="22">
        <f>ROUND(Source!CR179*Source!I179/IF(Source!BB179&lt;&gt;0,Source!BB179,1),2)</f>
        <v>0.71</v>
      </c>
      <c r="J329" s="8">
        <f>IF(Source!BB179&lt;&gt;0,Source!BB179,1)</f>
        <v>7.02</v>
      </c>
      <c r="K329" s="22"/>
    </row>
    <row r="330" spans="1:23" ht="14.25">
      <c r="A330" s="17"/>
      <c r="B330" s="18"/>
      <c r="C330" s="18" t="s">
        <v>537</v>
      </c>
      <c r="D330" s="19"/>
      <c r="E330" s="8"/>
      <c r="F330" s="21">
        <f>Source!AN179</f>
        <v>119.05</v>
      </c>
      <c r="G330" s="20">
        <f>Source!DF179</f>
      </c>
      <c r="H330" s="8">
        <f>Source!AV179</f>
        <v>1.047</v>
      </c>
      <c r="I330" s="23">
        <f>ROUND(Source!CS179*Source!I179/IF(Source!BS179&lt;&gt;0,Source!BS179,1),2)</f>
        <v>0.12</v>
      </c>
      <c r="J330" s="8">
        <f>IF(Source!BS179&lt;&gt;0,Source!BS179,1)</f>
        <v>13.09</v>
      </c>
      <c r="K330" s="23"/>
      <c r="W330">
        <f>ROUND(Source!CS179*Source!I179/IF(Source!BS179&lt;&gt;0,Source!BS179,1),2)</f>
        <v>0.12</v>
      </c>
    </row>
    <row r="331" spans="1:11" ht="14.25">
      <c r="A331" s="17"/>
      <c r="B331" s="18"/>
      <c r="C331" s="18" t="s">
        <v>544</v>
      </c>
      <c r="D331" s="19"/>
      <c r="E331" s="8"/>
      <c r="F331" s="21">
        <f>Source!AL179</f>
        <v>35.35</v>
      </c>
      <c r="G331" s="20">
        <f>Source!DD179</f>
      </c>
      <c r="H331" s="8">
        <f>Source!AW179</f>
        <v>1.002</v>
      </c>
      <c r="I331" s="22">
        <f>ROUND(Source!CQ179*Source!I179/IF(Source!BC179&lt;&gt;0,Source!BC179,1),2)</f>
        <v>0.04</v>
      </c>
      <c r="J331" s="8">
        <f>IF(Source!BC179&lt;&gt;0,Source!BC179,1)</f>
        <v>3.69</v>
      </c>
      <c r="K331" s="22"/>
    </row>
    <row r="332" spans="1:26" ht="28.5">
      <c r="A332" s="17" t="str">
        <f>Source!E180</f>
        <v>48,1</v>
      </c>
      <c r="B332" s="18" t="str">
        <f>Source!F180</f>
        <v>1.1-1-767</v>
      </c>
      <c r="C332" s="18" t="str">
        <f>Source!G180</f>
        <v>ПЕСОК ДЛЯ ДОРОЖНЫХ РАБОТ, РЯДОВОЙ</v>
      </c>
      <c r="D332" s="19" t="str">
        <f>Source!H180</f>
        <v>м3</v>
      </c>
      <c r="E332" s="8">
        <f>Source!I180</f>
        <v>0.158</v>
      </c>
      <c r="F332" s="21">
        <f>Source!AK180</f>
        <v>104.99</v>
      </c>
      <c r="G332" s="34" t="s">
        <v>6</v>
      </c>
      <c r="H332" s="8">
        <f>Source!AW180</f>
        <v>1.002</v>
      </c>
      <c r="I332" s="22">
        <f>ROUND(Source!CQ180*Source!I180/IF(Source!BC180&lt;&gt;0,Source!BC180,1),2)+ROUND(Source!CR180*Source!I180/IF(Source!BB180&lt;&gt;0,Source!BB180,1),2)+ROUND(Source!CT180*Source!I180/IF(Source!BA180&lt;&gt;0,Source!BA180,1),2)</f>
        <v>16.62</v>
      </c>
      <c r="J332" s="8">
        <f>IF(Source!BC180&lt;&gt;0,Source!BC180,1)</f>
        <v>6.31</v>
      </c>
      <c r="K332" s="22"/>
      <c r="Q332">
        <f>ROUND((Source!DN180/100)*ROUND(Source!CT180*Source!I180/IF(Source!BA180&lt;&gt;0,Source!BA180,1),2),2)</f>
        <v>0</v>
      </c>
      <c r="R332">
        <f>Source!X180</f>
        <v>0</v>
      </c>
      <c r="S332">
        <f>ROUND((Source!DO180/100)*ROUND(Source!CT180*Source!I180/IF(Source!BA180&lt;&gt;0,Source!BA180,1),2),2)</f>
        <v>0</v>
      </c>
      <c r="T332">
        <f>Source!Y180</f>
        <v>0</v>
      </c>
      <c r="U332">
        <f>ROUND((175/100)*ROUND(Source!CS180*Source!I180/IF(Source!BS180&lt;&gt;0,Source!BS180,1),2),2)</f>
        <v>0</v>
      </c>
      <c r="V332">
        <f>ROUND((167/100)*ROUND(Source!CS180*Source!I180,2),2)</f>
        <v>0</v>
      </c>
      <c r="Z332">
        <f>IF(Source!BI180=3,I332,0)</f>
        <v>0</v>
      </c>
    </row>
    <row r="333" spans="1:11" ht="14.25">
      <c r="A333" s="17"/>
      <c r="B333" s="18"/>
      <c r="C333" s="18" t="s">
        <v>538</v>
      </c>
      <c r="D333" s="19" t="s">
        <v>539</v>
      </c>
      <c r="E333" s="8">
        <f>Source!DN179</f>
        <v>161</v>
      </c>
      <c r="F333" s="21"/>
      <c r="G333" s="20"/>
      <c r="H333" s="8"/>
      <c r="I333" s="22">
        <f>SUM(Q327:Q332)</f>
        <v>0.26</v>
      </c>
      <c r="J333" s="8">
        <f>Source!BZ179</f>
        <v>140</v>
      </c>
      <c r="K333" s="22"/>
    </row>
    <row r="334" spans="1:11" ht="14.25">
      <c r="A334" s="17"/>
      <c r="B334" s="18"/>
      <c r="C334" s="18" t="s">
        <v>540</v>
      </c>
      <c r="D334" s="19" t="s">
        <v>539</v>
      </c>
      <c r="E334" s="8">
        <f>Source!DO179</f>
        <v>107</v>
      </c>
      <c r="F334" s="21"/>
      <c r="G334" s="20"/>
      <c r="H334" s="8"/>
      <c r="I334" s="22">
        <f>SUM(S327:S333)</f>
        <v>0.17</v>
      </c>
      <c r="J334" s="8">
        <f>Source!CA179</f>
        <v>57</v>
      </c>
      <c r="K334" s="22"/>
    </row>
    <row r="335" spans="1:11" ht="14.25">
      <c r="A335" s="17"/>
      <c r="B335" s="18"/>
      <c r="C335" s="18" t="s">
        <v>541</v>
      </c>
      <c r="D335" s="19" t="s">
        <v>539</v>
      </c>
      <c r="E335" s="8">
        <f>175</f>
        <v>175</v>
      </c>
      <c r="F335" s="21"/>
      <c r="G335" s="20"/>
      <c r="H335" s="8"/>
      <c r="I335" s="22">
        <f>SUM(U327:U334)</f>
        <v>0.21</v>
      </c>
      <c r="J335" s="8">
        <f>167</f>
        <v>167</v>
      </c>
      <c r="K335" s="22"/>
    </row>
    <row r="336" spans="1:11" ht="14.25">
      <c r="A336" s="25"/>
      <c r="B336" s="26"/>
      <c r="C336" s="26" t="s">
        <v>542</v>
      </c>
      <c r="D336" s="27" t="s">
        <v>543</v>
      </c>
      <c r="E336" s="28">
        <f>Source!AQ179</f>
        <v>14.4</v>
      </c>
      <c r="F336" s="29"/>
      <c r="G336" s="30">
        <f>Source!DI179</f>
      </c>
      <c r="H336" s="28">
        <f>Source!AV179</f>
        <v>1.047</v>
      </c>
      <c r="I336" s="31">
        <f>Source!U179</f>
        <v>0.0150768</v>
      </c>
      <c r="J336" s="28"/>
      <c r="K336" s="31"/>
    </row>
    <row r="337" spans="8:27" ht="15">
      <c r="H337" s="50">
        <f>ROUND(Source!CQ179*Source!I179/IF(Source!BC179&lt;&gt;0,Source!BC179,1),2)+ROUND(Source!CT179*Source!I179/IF(Source!BA179&lt;&gt;0,Source!BA179,1),2)+ROUND(Source!CR179*Source!I179/IF(Source!BB179&lt;&gt;0,Source!BB179,1),2)+SUM(I332:I335)</f>
        <v>18.170000000000005</v>
      </c>
      <c r="I337" s="50"/>
      <c r="J337" s="50">
        <f>Source!O179+SUM(K332:K335)</f>
        <v>7.18</v>
      </c>
      <c r="K337" s="50"/>
      <c r="O337" s="24">
        <f>H337</f>
        <v>18.170000000000005</v>
      </c>
      <c r="P337" s="24">
        <f>J337</f>
        <v>7.18</v>
      </c>
      <c r="X337">
        <f>IF(Source!BI179&lt;=1,H337,0)</f>
        <v>18.170000000000005</v>
      </c>
      <c r="Y337">
        <f>IF(Source!BI179=2,H337,0)</f>
        <v>0</v>
      </c>
      <c r="Z337">
        <f>IF(Source!BI179=3,H337,0)</f>
        <v>0</v>
      </c>
      <c r="AA337">
        <f>IF(Source!BI179=4,H337,0)</f>
        <v>0</v>
      </c>
    </row>
    <row r="338" spans="1:22" ht="42.75">
      <c r="A338" s="17" t="str">
        <f>Source!E181</f>
        <v>49</v>
      </c>
      <c r="B338" s="18" t="str">
        <f>Source!F181</f>
        <v>3.27-30-1</v>
      </c>
      <c r="C338" s="18" t="str">
        <f>Source!G181</f>
        <v>УСТРОЙСТВО ЦЕМЕНТОБЕТОННЫХ ОСНОВАНИЙ ГОРОДСКИХ ПРОЕЗДОВ ТОЛЩИНА СЛОЯ, СМ 16</v>
      </c>
      <c r="D338" s="19" t="str">
        <f>Source!H181</f>
        <v>1000 м2</v>
      </c>
      <c r="E338" s="8">
        <f>Source!I181</f>
        <v>0.0004</v>
      </c>
      <c r="F338" s="21"/>
      <c r="G338" s="20"/>
      <c r="H338" s="8"/>
      <c r="I338" s="22"/>
      <c r="J338" s="8"/>
      <c r="K338" s="22"/>
      <c r="Q338">
        <f>ROUND((Source!DN181/100)*ROUND(Source!CT181*Source!I181/IF(Source!BA181&lt;&gt;0,Source!BA181,1),2),2)</f>
        <v>2.06</v>
      </c>
      <c r="R338">
        <f>Source!X181</f>
        <v>23.51</v>
      </c>
      <c r="S338">
        <f>ROUND((Source!DO181/100)*ROUND(Source!CT181*Source!I181/IF(Source!BA181&lt;&gt;0,Source!BA181,1),2),2)</f>
        <v>1.37</v>
      </c>
      <c r="T338">
        <f>Source!Y181</f>
        <v>9.57</v>
      </c>
      <c r="U338">
        <f>ROUND((175/100)*ROUND(Source!CS181*Source!I181/IF(Source!BS181&lt;&gt;0,Source!BS181,1),2),2)</f>
        <v>0.26</v>
      </c>
      <c r="V338">
        <f>ROUND((167/100)*ROUND(Source!CS181*Source!I181,2),2)</f>
        <v>3.27</v>
      </c>
    </row>
    <row r="339" spans="1:23" ht="14.25">
      <c r="A339" s="17"/>
      <c r="B339" s="18"/>
      <c r="C339" s="18" t="s">
        <v>535</v>
      </c>
      <c r="D339" s="19"/>
      <c r="E339" s="8"/>
      <c r="F339" s="21">
        <f>Source!AO181</f>
        <v>3062.49</v>
      </c>
      <c r="G339" s="20">
        <f>Source!DG181</f>
      </c>
      <c r="H339" s="8">
        <f>Source!AV181</f>
        <v>1.047</v>
      </c>
      <c r="I339" s="22">
        <f>ROUND(Source!CT181*Source!I181/IF(Source!BA181&lt;&gt;0,Source!BA181,1),2)</f>
        <v>1.28</v>
      </c>
      <c r="J339" s="8">
        <f>IF(Source!BA181&lt;&gt;0,Source!BA181,1)</f>
        <v>13.09</v>
      </c>
      <c r="K339" s="22"/>
      <c r="W339">
        <f>ROUND(Source!CT181*Source!I181/IF(Source!BA181&lt;&gt;0,Source!BA181,1),2)</f>
        <v>1.28</v>
      </c>
    </row>
    <row r="340" spans="1:11" ht="14.25">
      <c r="A340" s="17"/>
      <c r="B340" s="18"/>
      <c r="C340" s="18" t="s">
        <v>536</v>
      </c>
      <c r="D340" s="19"/>
      <c r="E340" s="8"/>
      <c r="F340" s="21">
        <f>Source!AM181</f>
        <v>1934.25</v>
      </c>
      <c r="G340" s="20">
        <f>Source!DE181</f>
      </c>
      <c r="H340" s="8">
        <f>Source!AV181</f>
        <v>1.047</v>
      </c>
      <c r="I340" s="22">
        <f>ROUND(Source!CR181*Source!I181/IF(Source!BB181&lt;&gt;0,Source!BB181,1),2)</f>
        <v>0.81</v>
      </c>
      <c r="J340" s="8">
        <f>IF(Source!BB181&lt;&gt;0,Source!BB181,1)</f>
        <v>8.41</v>
      </c>
      <c r="K340" s="22"/>
    </row>
    <row r="341" spans="1:23" ht="14.25">
      <c r="A341" s="17"/>
      <c r="B341" s="18"/>
      <c r="C341" s="18" t="s">
        <v>537</v>
      </c>
      <c r="D341" s="19"/>
      <c r="E341" s="8"/>
      <c r="F341" s="21">
        <f>Source!AN181</f>
        <v>357.6</v>
      </c>
      <c r="G341" s="20">
        <f>Source!DF181</f>
      </c>
      <c r="H341" s="8">
        <f>Source!AV181</f>
        <v>1.047</v>
      </c>
      <c r="I341" s="23">
        <f>ROUND(Source!CS181*Source!I181/IF(Source!BS181&lt;&gt;0,Source!BS181,1),2)</f>
        <v>0.15</v>
      </c>
      <c r="J341" s="8">
        <f>IF(Source!BS181&lt;&gt;0,Source!BS181,1)</f>
        <v>13.09</v>
      </c>
      <c r="K341" s="23"/>
      <c r="W341">
        <f>ROUND(Source!CS181*Source!I181/IF(Source!BS181&lt;&gt;0,Source!BS181,1),2)</f>
        <v>0.15</v>
      </c>
    </row>
    <row r="342" spans="1:11" ht="14.25">
      <c r="A342" s="17"/>
      <c r="B342" s="18"/>
      <c r="C342" s="18" t="s">
        <v>544</v>
      </c>
      <c r="D342" s="19"/>
      <c r="E342" s="8"/>
      <c r="F342" s="21">
        <f>Source!AL181</f>
        <v>6731.62</v>
      </c>
      <c r="G342" s="20">
        <f>Source!DD181</f>
      </c>
      <c r="H342" s="8">
        <f>Source!AW181</f>
        <v>1.002</v>
      </c>
      <c r="I342" s="22">
        <f>ROUND(Source!CQ181*Source!I181/IF(Source!BC181&lt;&gt;0,Source!BC181,1),2)</f>
        <v>2.7</v>
      </c>
      <c r="J342" s="8">
        <f>IF(Source!BC181&lt;&gt;0,Source!BC181,1)</f>
        <v>5.41</v>
      </c>
      <c r="K342" s="22"/>
    </row>
    <row r="343" spans="1:26" ht="57">
      <c r="A343" s="17" t="str">
        <f>Source!E182</f>
        <v>49,1</v>
      </c>
      <c r="B343" s="18" t="str">
        <f>Source!F182</f>
        <v>1.3-1-36</v>
      </c>
      <c r="C343" s="18" t="str">
        <f>Source!G182</f>
        <v>СМЕСИ БЕТОННЫЕ, БСГ, ТЯЖЕЛОГО БЕТОНА НА ГРАНИТНОМ ЩЕБНЕ, КЛАСС ПРОЧНОСТИ: В7,5 (М100); П3, ФРАКЦИЯ 5-20</v>
      </c>
      <c r="D343" s="19" t="str">
        <f>Source!H182</f>
        <v>м3</v>
      </c>
      <c r="E343" s="8">
        <f>Source!I182</f>
        <v>0.0648</v>
      </c>
      <c r="F343" s="21">
        <f>Source!AK182</f>
        <v>517.14</v>
      </c>
      <c r="G343" s="34" t="s">
        <v>6</v>
      </c>
      <c r="H343" s="8">
        <f>Source!AW182</f>
        <v>1.002</v>
      </c>
      <c r="I343" s="22">
        <f>ROUND(Source!CQ182*Source!I182/IF(Source!BC182&lt;&gt;0,Source!BC182,1),2)+ROUND(Source!CR182*Source!I182/IF(Source!BB182&lt;&gt;0,Source!BB182,1),2)+ROUND(Source!CT182*Source!I182/IF(Source!BA182&lt;&gt;0,Source!BA182,1),2)</f>
        <v>33.58</v>
      </c>
      <c r="J343" s="8">
        <f>IF(Source!BC182&lt;&gt;0,Source!BC182,1)</f>
        <v>5.69</v>
      </c>
      <c r="K343" s="22"/>
      <c r="Q343">
        <f>ROUND((Source!DN182/100)*ROUND(Source!CT182*Source!I182/IF(Source!BA182&lt;&gt;0,Source!BA182,1),2),2)</f>
        <v>0</v>
      </c>
      <c r="R343">
        <f>Source!X182</f>
        <v>0</v>
      </c>
      <c r="S343">
        <f>ROUND((Source!DO182/100)*ROUND(Source!CT182*Source!I182/IF(Source!BA182&lt;&gt;0,Source!BA182,1),2),2)</f>
        <v>0</v>
      </c>
      <c r="T343">
        <f>Source!Y182</f>
        <v>0</v>
      </c>
      <c r="U343">
        <f>ROUND((175/100)*ROUND(Source!CS182*Source!I182/IF(Source!BS182&lt;&gt;0,Source!BS182,1),2),2)</f>
        <v>0</v>
      </c>
      <c r="V343">
        <f>ROUND((167/100)*ROUND(Source!CS182*Source!I182,2),2)</f>
        <v>0</v>
      </c>
      <c r="Z343">
        <f>IF(Source!BI182=3,I343,0)</f>
        <v>0</v>
      </c>
    </row>
    <row r="344" spans="1:11" ht="14.25">
      <c r="A344" s="17"/>
      <c r="B344" s="18"/>
      <c r="C344" s="18" t="s">
        <v>538</v>
      </c>
      <c r="D344" s="19" t="s">
        <v>539</v>
      </c>
      <c r="E344" s="8">
        <f>Source!DN181</f>
        <v>161</v>
      </c>
      <c r="F344" s="21"/>
      <c r="G344" s="20"/>
      <c r="H344" s="8"/>
      <c r="I344" s="22">
        <f>SUM(Q338:Q343)</f>
        <v>2.06</v>
      </c>
      <c r="J344" s="8">
        <f>Source!BZ181</f>
        <v>140</v>
      </c>
      <c r="K344" s="22"/>
    </row>
    <row r="345" spans="1:11" ht="14.25">
      <c r="A345" s="17"/>
      <c r="B345" s="18"/>
      <c r="C345" s="18" t="s">
        <v>540</v>
      </c>
      <c r="D345" s="19" t="s">
        <v>539</v>
      </c>
      <c r="E345" s="8">
        <f>Source!DO181</f>
        <v>107</v>
      </c>
      <c r="F345" s="21"/>
      <c r="G345" s="20"/>
      <c r="H345" s="8"/>
      <c r="I345" s="22">
        <f>SUM(S338:S344)</f>
        <v>1.37</v>
      </c>
      <c r="J345" s="8">
        <f>Source!CA181</f>
        <v>57</v>
      </c>
      <c r="K345" s="22"/>
    </row>
    <row r="346" spans="1:11" ht="14.25">
      <c r="A346" s="17"/>
      <c r="B346" s="18"/>
      <c r="C346" s="18" t="s">
        <v>541</v>
      </c>
      <c r="D346" s="19" t="s">
        <v>539</v>
      </c>
      <c r="E346" s="8">
        <f>175</f>
        <v>175</v>
      </c>
      <c r="F346" s="21"/>
      <c r="G346" s="20"/>
      <c r="H346" s="8"/>
      <c r="I346" s="22">
        <f>SUM(U338:U345)</f>
        <v>0.26</v>
      </c>
      <c r="J346" s="8">
        <f>167</f>
        <v>167</v>
      </c>
      <c r="K346" s="22"/>
    </row>
    <row r="347" spans="1:11" ht="14.25">
      <c r="A347" s="25"/>
      <c r="B347" s="26"/>
      <c r="C347" s="26" t="s">
        <v>542</v>
      </c>
      <c r="D347" s="27" t="s">
        <v>543</v>
      </c>
      <c r="E347" s="28">
        <f>Source!AQ181</f>
        <v>267</v>
      </c>
      <c r="F347" s="29"/>
      <c r="G347" s="30">
        <f>Source!DI181</f>
      </c>
      <c r="H347" s="28">
        <f>Source!AV181</f>
        <v>1.047</v>
      </c>
      <c r="I347" s="31">
        <f>Source!U181</f>
        <v>0.11181959999999999</v>
      </c>
      <c r="J347" s="28"/>
      <c r="K347" s="31"/>
    </row>
    <row r="348" spans="8:27" ht="15">
      <c r="H348" s="50">
        <f>ROUND(Source!CQ181*Source!I181/IF(Source!BC181&lt;&gt;0,Source!BC181,1),2)+ROUND(Source!CT181*Source!I181/IF(Source!BA181&lt;&gt;0,Source!BA181,1),2)+ROUND(Source!CR181*Source!I181/IF(Source!BB181&lt;&gt;0,Source!BB181,1),2)+SUM(I343:I346)</f>
        <v>42.059999999999995</v>
      </c>
      <c r="I348" s="50"/>
      <c r="J348" s="50">
        <f>Source!O181+SUM(K343:K346)</f>
        <v>38.2</v>
      </c>
      <c r="K348" s="50"/>
      <c r="O348" s="24">
        <f>H348</f>
        <v>42.059999999999995</v>
      </c>
      <c r="P348" s="24">
        <f>J348</f>
        <v>38.2</v>
      </c>
      <c r="X348">
        <f>IF(Source!BI181&lt;=1,H348,0)</f>
        <v>42.059999999999995</v>
      </c>
      <c r="Y348">
        <f>IF(Source!BI181=2,H348,0)</f>
        <v>0</v>
      </c>
      <c r="Z348">
        <f>IF(Source!BI181=3,H348,0)</f>
        <v>0</v>
      </c>
      <c r="AA348">
        <f>IF(Source!BI181=4,H348,0)</f>
        <v>0</v>
      </c>
    </row>
    <row r="349" spans="1:22" ht="14.25">
      <c r="A349" s="17" t="str">
        <f>Source!E183</f>
        <v>50</v>
      </c>
      <c r="B349" s="18" t="str">
        <f>Source!F183</f>
        <v>3.27-30-2</v>
      </c>
      <c r="C349" s="18" t="str">
        <f>Source!G183</f>
        <v>ИСКЛЮЧАТЬ 4 СМ ДО 12 СМ</v>
      </c>
      <c r="D349" s="19" t="str">
        <f>Source!H183</f>
        <v>1000 м2</v>
      </c>
      <c r="E349" s="8">
        <f>Source!I183</f>
        <v>-0.0004</v>
      </c>
      <c r="F349" s="21"/>
      <c r="G349" s="20"/>
      <c r="H349" s="8"/>
      <c r="I349" s="22"/>
      <c r="J349" s="8"/>
      <c r="K349" s="22"/>
      <c r="Q349">
        <f>ROUND((Source!DN183/100)*ROUND(Source!CT183*Source!I183/IF(Source!BA183&lt;&gt;0,Source!BA183,1),2),2)</f>
        <v>-0.03</v>
      </c>
      <c r="R349">
        <f>Source!X183</f>
        <v>-0.46</v>
      </c>
      <c r="S349">
        <f>ROUND((Source!DO183/100)*ROUND(Source!CT183*Source!I183/IF(Source!BA183&lt;&gt;0,Source!BA183,1),2),2)</f>
        <v>-0.02</v>
      </c>
      <c r="T349">
        <f>Source!Y183</f>
        <v>-0.19</v>
      </c>
      <c r="U349">
        <f>ROUND((175/100)*ROUND(Source!CS183*Source!I183/IF(Source!BS183&lt;&gt;0,Source!BS183,1),2),2)</f>
        <v>0</v>
      </c>
      <c r="V349">
        <f>ROUND((167/100)*ROUND(Source!CS183*Source!I183,2),2)</f>
        <v>0</v>
      </c>
    </row>
    <row r="350" spans="1:23" ht="14.25">
      <c r="A350" s="17"/>
      <c r="B350" s="18"/>
      <c r="C350" s="18" t="s">
        <v>535</v>
      </c>
      <c r="D350" s="19"/>
      <c r="E350" s="8"/>
      <c r="F350" s="21">
        <f>Source!AO183</f>
        <v>59.3</v>
      </c>
      <c r="G350" s="20">
        <f>Source!DG183</f>
      </c>
      <c r="H350" s="8">
        <f>Source!AV183</f>
        <v>1.047</v>
      </c>
      <c r="I350" s="22">
        <f>ROUND(Source!CT183*Source!I183/IF(Source!BA183&lt;&gt;0,Source!BA183,1),2)</f>
        <v>-0.02</v>
      </c>
      <c r="J350" s="8">
        <f>IF(Source!BA183&lt;&gt;0,Source!BA183,1)</f>
        <v>13.09</v>
      </c>
      <c r="K350" s="22"/>
      <c r="W350">
        <f>ROUND(Source!CT183*Source!I183/IF(Source!BA183&lt;&gt;0,Source!BA183,1),2)</f>
        <v>-0.02</v>
      </c>
    </row>
    <row r="351" spans="1:11" ht="14.25">
      <c r="A351" s="17"/>
      <c r="B351" s="18"/>
      <c r="C351" s="18" t="s">
        <v>544</v>
      </c>
      <c r="D351" s="19"/>
      <c r="E351" s="8"/>
      <c r="F351" s="21">
        <f>Source!AL183</f>
        <v>58.6</v>
      </c>
      <c r="G351" s="20">
        <f>Source!DD183</f>
      </c>
      <c r="H351" s="8">
        <f>Source!AW183</f>
        <v>1.002</v>
      </c>
      <c r="I351" s="22">
        <f>ROUND(Source!CQ183*Source!I183/IF(Source!BC183&lt;&gt;0,Source!BC183,1),2)</f>
        <v>-0.02</v>
      </c>
      <c r="J351" s="8">
        <f>IF(Source!BC183&lt;&gt;0,Source!BC183,1)</f>
        <v>4.19</v>
      </c>
      <c r="K351" s="22"/>
    </row>
    <row r="352" spans="1:26" ht="57">
      <c r="A352" s="17" t="str">
        <f>Source!E184</f>
        <v>50,1</v>
      </c>
      <c r="B352" s="18" t="str">
        <f>Source!F184</f>
        <v>1.3-1-36</v>
      </c>
      <c r="C352" s="18" t="str">
        <f>Source!G184</f>
        <v>СМЕСИ БЕТОННЫЕ, БСГ, ТЯЖЕЛОГО БЕТОНА НА ГРАНИТНОМ ЩЕБНЕ, КЛАСС ПРОЧНОСТИ: В7,5 (М100); П3, ФРАКЦИЯ 5-20</v>
      </c>
      <c r="D352" s="19" t="str">
        <f>Source!H184</f>
        <v>м3</v>
      </c>
      <c r="E352" s="8">
        <f>Source!I184</f>
        <v>-0.00408</v>
      </c>
      <c r="F352" s="21">
        <f>Source!AK184</f>
        <v>517.14</v>
      </c>
      <c r="G352" s="34" t="s">
        <v>6</v>
      </c>
      <c r="H352" s="8">
        <f>Source!AW184</f>
        <v>1.002</v>
      </c>
      <c r="I352" s="22">
        <f>ROUND(Source!CQ184*Source!I184/IF(Source!BC184&lt;&gt;0,Source!BC184,1),2)+ROUND(Source!CR184*Source!I184/IF(Source!BB184&lt;&gt;0,Source!BB184,1),2)+ROUND(Source!CT184*Source!I184/IF(Source!BA184&lt;&gt;0,Source!BA184,1),2)</f>
        <v>-2.11</v>
      </c>
      <c r="J352" s="8">
        <f>IF(Source!BC184&lt;&gt;0,Source!BC184,1)</f>
        <v>5.69</v>
      </c>
      <c r="K352" s="22"/>
      <c r="Q352">
        <f>ROUND((Source!DN184/100)*ROUND(Source!CT184*Source!I184/IF(Source!BA184&lt;&gt;0,Source!BA184,1),2),2)</f>
        <v>0</v>
      </c>
      <c r="R352">
        <f>Source!X184</f>
        <v>0</v>
      </c>
      <c r="S352">
        <f>ROUND((Source!DO184/100)*ROUND(Source!CT184*Source!I184/IF(Source!BA184&lt;&gt;0,Source!BA184,1),2),2)</f>
        <v>0</v>
      </c>
      <c r="T352">
        <f>Source!Y184</f>
        <v>0</v>
      </c>
      <c r="U352">
        <f>ROUND((175/100)*ROUND(Source!CS184*Source!I184/IF(Source!BS184&lt;&gt;0,Source!BS184,1),2),2)</f>
        <v>0</v>
      </c>
      <c r="V352">
        <f>ROUND((167/100)*ROUND(Source!CS184*Source!I184,2),2)</f>
        <v>0</v>
      </c>
      <c r="Z352">
        <f>IF(Source!BI184=3,I352,0)</f>
        <v>0</v>
      </c>
    </row>
    <row r="353" spans="1:11" ht="14.25">
      <c r="A353" s="17"/>
      <c r="B353" s="18"/>
      <c r="C353" s="18" t="s">
        <v>538</v>
      </c>
      <c r="D353" s="19" t="s">
        <v>539</v>
      </c>
      <c r="E353" s="8">
        <f>Source!DN183</f>
        <v>161</v>
      </c>
      <c r="F353" s="21"/>
      <c r="G353" s="20"/>
      <c r="H353" s="8"/>
      <c r="I353" s="22">
        <f>SUM(Q349:Q352)</f>
        <v>-0.03</v>
      </c>
      <c r="J353" s="8">
        <f>Source!BZ183</f>
        <v>140</v>
      </c>
      <c r="K353" s="22"/>
    </row>
    <row r="354" spans="1:11" ht="14.25">
      <c r="A354" s="17"/>
      <c r="B354" s="18"/>
      <c r="C354" s="18" t="s">
        <v>540</v>
      </c>
      <c r="D354" s="19" t="s">
        <v>539</v>
      </c>
      <c r="E354" s="8">
        <f>Source!DO183</f>
        <v>107</v>
      </c>
      <c r="F354" s="21"/>
      <c r="G354" s="20"/>
      <c r="H354" s="8"/>
      <c r="I354" s="22">
        <f>SUM(S349:S353)</f>
        <v>-0.02</v>
      </c>
      <c r="J354" s="8">
        <f>Source!CA183</f>
        <v>57</v>
      </c>
      <c r="K354" s="22"/>
    </row>
    <row r="355" spans="1:11" ht="14.25">
      <c r="A355" s="25"/>
      <c r="B355" s="26"/>
      <c r="C355" s="26" t="s">
        <v>542</v>
      </c>
      <c r="D355" s="27" t="s">
        <v>543</v>
      </c>
      <c r="E355" s="28">
        <f>Source!AQ183</f>
        <v>5.17</v>
      </c>
      <c r="F355" s="29"/>
      <c r="G355" s="30">
        <f>Source!DI183</f>
      </c>
      <c r="H355" s="28">
        <f>Source!AV183</f>
        <v>1.047</v>
      </c>
      <c r="I355" s="31">
        <f>Source!U183</f>
        <v>-0.002165196</v>
      </c>
      <c r="J355" s="28"/>
      <c r="K355" s="31"/>
    </row>
    <row r="356" spans="8:27" ht="15">
      <c r="H356" s="50">
        <f>ROUND(Source!CQ183*Source!I183/IF(Source!BC183&lt;&gt;0,Source!BC183,1),2)+ROUND(Source!CT183*Source!I183/IF(Source!BA183&lt;&gt;0,Source!BA183,1),2)+ROUND(Source!CR183*Source!I183/IF(Source!BB183&lt;&gt;0,Source!BB183,1),2)+SUM(I352:I354)</f>
        <v>-2.1999999999999997</v>
      </c>
      <c r="I356" s="50"/>
      <c r="J356" s="50">
        <f>Source!O183+SUM(K352:K354)</f>
        <v>-0.43</v>
      </c>
      <c r="K356" s="50"/>
      <c r="O356" s="24">
        <f>H356</f>
        <v>-2.1999999999999997</v>
      </c>
      <c r="P356" s="24">
        <f>J356</f>
        <v>-0.43</v>
      </c>
      <c r="X356">
        <f>IF(Source!BI183&lt;=1,H356,0)</f>
        <v>-2.1999999999999997</v>
      </c>
      <c r="Y356">
        <f>IF(Source!BI183=2,H356,0)</f>
        <v>0</v>
      </c>
      <c r="Z356">
        <f>IF(Source!BI183=3,H356,0)</f>
        <v>0</v>
      </c>
      <c r="AA356">
        <f>IF(Source!BI183=4,H356,0)</f>
        <v>0</v>
      </c>
    </row>
    <row r="357" spans="1:22" ht="57">
      <c r="A357" s="17" t="str">
        <f>Source!E185</f>
        <v>51</v>
      </c>
      <c r="B357" s="18" t="str">
        <f>Source!F185</f>
        <v>3.27-42-1</v>
      </c>
      <c r="C357" s="18" t="str">
        <f>Source!G185</f>
        <v>УСТРОЙСТВО ПОКРЫТИЙ ИЗ ГОРЯЧИХ АСФАЛЬТОБЕТОННЫХ СМЕСЕЙ ТОЛЩИНОЙ 4 СМ КОМПЛЕКТОМ МАШИН</v>
      </c>
      <c r="D357" s="19" t="str">
        <f>Source!H185</f>
        <v>100 м2</v>
      </c>
      <c r="E357" s="8">
        <f>Source!I185</f>
        <v>0.014</v>
      </c>
      <c r="F357" s="21"/>
      <c r="G357" s="20"/>
      <c r="H357" s="8"/>
      <c r="I357" s="22"/>
      <c r="J357" s="8"/>
      <c r="K357" s="22"/>
      <c r="Q357">
        <f>ROUND((Source!DN185/100)*ROUND(Source!CT185*Source!I185/IF(Source!BA185&lt;&gt;0,Source!BA185,1),2),2)</f>
        <v>1.22</v>
      </c>
      <c r="R357">
        <f>Source!X185</f>
        <v>14.01</v>
      </c>
      <c r="S357">
        <f>ROUND((Source!DO185/100)*ROUND(Source!CT185*Source!I185/IF(Source!BA185&lt;&gt;0,Source!BA185,1),2),2)</f>
        <v>0.81</v>
      </c>
      <c r="T357">
        <f>Source!Y185</f>
        <v>5.71</v>
      </c>
      <c r="U357">
        <f>ROUND((175/100)*ROUND(Source!CS185*Source!I185/IF(Source!BS185&lt;&gt;0,Source!BS185,1),2),2)</f>
        <v>1.96</v>
      </c>
      <c r="V357">
        <f>ROUND((167/100)*ROUND(Source!CS185*Source!I185,2),2)</f>
        <v>24.42</v>
      </c>
    </row>
    <row r="358" spans="1:23" ht="14.25">
      <c r="A358" s="17"/>
      <c r="B358" s="18"/>
      <c r="C358" s="18" t="s">
        <v>535</v>
      </c>
      <c r="D358" s="19"/>
      <c r="E358" s="8"/>
      <c r="F358" s="21">
        <f>Source!AO185</f>
        <v>52.17</v>
      </c>
      <c r="G358" s="20">
        <f>Source!DG185</f>
      </c>
      <c r="H358" s="8">
        <f>Source!AV185</f>
        <v>1.047</v>
      </c>
      <c r="I358" s="22">
        <f>ROUND(Source!CT185*Source!I185/IF(Source!BA185&lt;&gt;0,Source!BA185,1),2)</f>
        <v>0.76</v>
      </c>
      <c r="J358" s="8">
        <f>IF(Source!BA185&lt;&gt;0,Source!BA185,1)</f>
        <v>13.09</v>
      </c>
      <c r="K358" s="22"/>
      <c r="W358">
        <f>ROUND(Source!CT185*Source!I185/IF(Source!BA185&lt;&gt;0,Source!BA185,1),2)</f>
        <v>0.76</v>
      </c>
    </row>
    <row r="359" spans="1:11" ht="14.25">
      <c r="A359" s="17"/>
      <c r="B359" s="18"/>
      <c r="C359" s="18" t="s">
        <v>536</v>
      </c>
      <c r="D359" s="19"/>
      <c r="E359" s="8"/>
      <c r="F359" s="21">
        <f>Source!AM185</f>
        <v>419.23</v>
      </c>
      <c r="G359" s="20">
        <f>Source!DE185</f>
      </c>
      <c r="H359" s="8">
        <f>Source!AV185</f>
        <v>1.047</v>
      </c>
      <c r="I359" s="22">
        <f>ROUND(Source!CR185*Source!I185/IF(Source!BB185&lt;&gt;0,Source!BB185,1),2)</f>
        <v>6.15</v>
      </c>
      <c r="J359" s="8">
        <f>IF(Source!BB185&lt;&gt;0,Source!BB185,1)</f>
        <v>7.5</v>
      </c>
      <c r="K359" s="22"/>
    </row>
    <row r="360" spans="1:23" ht="14.25">
      <c r="A360" s="17"/>
      <c r="B360" s="18"/>
      <c r="C360" s="18" t="s">
        <v>537</v>
      </c>
      <c r="D360" s="19"/>
      <c r="E360" s="8"/>
      <c r="F360" s="21">
        <f>Source!AN185</f>
        <v>76.22</v>
      </c>
      <c r="G360" s="20">
        <f>Source!DF185</f>
      </c>
      <c r="H360" s="8">
        <f>Source!AV185</f>
        <v>1.047</v>
      </c>
      <c r="I360" s="23">
        <f>ROUND(Source!CS185*Source!I185/IF(Source!BS185&lt;&gt;0,Source!BS185,1),2)</f>
        <v>1.12</v>
      </c>
      <c r="J360" s="8">
        <f>IF(Source!BS185&lt;&gt;0,Source!BS185,1)</f>
        <v>13.09</v>
      </c>
      <c r="K360" s="23"/>
      <c r="W360">
        <f>ROUND(Source!CS185*Source!I185/IF(Source!BS185&lt;&gt;0,Source!BS185,1),2)</f>
        <v>1.12</v>
      </c>
    </row>
    <row r="361" spans="1:11" ht="14.25">
      <c r="A361" s="17"/>
      <c r="B361" s="18"/>
      <c r="C361" s="18" t="s">
        <v>544</v>
      </c>
      <c r="D361" s="19"/>
      <c r="E361" s="8"/>
      <c r="F361" s="21">
        <f>Source!AL185</f>
        <v>57.83</v>
      </c>
      <c r="G361" s="20">
        <f>Source!DD185</f>
      </c>
      <c r="H361" s="8">
        <f>Source!AW185</f>
        <v>1</v>
      </c>
      <c r="I361" s="22">
        <f>ROUND(Source!CQ185*Source!I185/IF(Source!BC185&lt;&gt;0,Source!BC185,1),2)</f>
        <v>0.81</v>
      </c>
      <c r="J361" s="8">
        <f>IF(Source!BC185&lt;&gt;0,Source!BC185,1)</f>
        <v>7.75</v>
      </c>
      <c r="K361" s="22"/>
    </row>
    <row r="362" spans="1:26" ht="42.75">
      <c r="A362" s="17" t="str">
        <f>Source!E186</f>
        <v>51,1</v>
      </c>
      <c r="B362" s="18" t="str">
        <f>Source!F186</f>
        <v>1.3-3-4</v>
      </c>
      <c r="C362" s="18" t="str">
        <f>Source!G186</f>
        <v>СМЕСИ АСФАЛЬТОБЕТОННЫЕ ДОРОЖНЫЕ ГОРЯЧИЕ КРУПНОЗЕРНИСТЫЕ, ТИП II</v>
      </c>
      <c r="D362" s="19" t="str">
        <f>Source!H186</f>
        <v>т</v>
      </c>
      <c r="E362" s="8">
        <f>Source!I186</f>
        <v>0.13412000000000002</v>
      </c>
      <c r="F362" s="21">
        <f>Source!AK186</f>
        <v>305.75</v>
      </c>
      <c r="G362" s="34" t="s">
        <v>6</v>
      </c>
      <c r="H362" s="8">
        <f>Source!AW186</f>
        <v>1</v>
      </c>
      <c r="I362" s="22">
        <f>ROUND(Source!CQ186*Source!I186/IF(Source!BC186&lt;&gt;0,Source!BC186,1),2)+ROUND(Source!CR186*Source!I186/IF(Source!BB186&lt;&gt;0,Source!BB186,1),2)+ROUND(Source!CT186*Source!I186/IF(Source!BA186&lt;&gt;0,Source!BA186,1),2)</f>
        <v>41.01</v>
      </c>
      <c r="J362" s="8">
        <f>IF(Source!BC186&lt;&gt;0,Source!BC186,1)</f>
        <v>7.05</v>
      </c>
      <c r="K362" s="22"/>
      <c r="Q362">
        <f>ROUND((Source!DN186/100)*ROUND(Source!CT186*Source!I186/IF(Source!BA186&lt;&gt;0,Source!BA186,1),2),2)</f>
        <v>0</v>
      </c>
      <c r="R362">
        <f>Source!X186</f>
        <v>0</v>
      </c>
      <c r="S362">
        <f>ROUND((Source!DO186/100)*ROUND(Source!CT186*Source!I186/IF(Source!BA186&lt;&gt;0,Source!BA186,1),2),2)</f>
        <v>0</v>
      </c>
      <c r="T362">
        <f>Source!Y186</f>
        <v>0</v>
      </c>
      <c r="U362">
        <f>ROUND((175/100)*ROUND(Source!CS186*Source!I186/IF(Source!BS186&lt;&gt;0,Source!BS186,1),2),2)</f>
        <v>0</v>
      </c>
      <c r="V362">
        <f>ROUND((167/100)*ROUND(Source!CS186*Source!I186,2),2)</f>
        <v>0</v>
      </c>
      <c r="Z362">
        <f>IF(Source!BI186=3,I362,0)</f>
        <v>0</v>
      </c>
    </row>
    <row r="363" spans="1:11" ht="14.25">
      <c r="A363" s="17"/>
      <c r="B363" s="18"/>
      <c r="C363" s="18" t="s">
        <v>538</v>
      </c>
      <c r="D363" s="19" t="s">
        <v>539</v>
      </c>
      <c r="E363" s="8">
        <f>Source!DN185</f>
        <v>161</v>
      </c>
      <c r="F363" s="21"/>
      <c r="G363" s="20"/>
      <c r="H363" s="8"/>
      <c r="I363" s="22">
        <f>SUM(Q357:Q362)</f>
        <v>1.22</v>
      </c>
      <c r="J363" s="8">
        <f>Source!BZ185</f>
        <v>140</v>
      </c>
      <c r="K363" s="22"/>
    </row>
    <row r="364" spans="1:11" ht="14.25">
      <c r="A364" s="17"/>
      <c r="B364" s="18"/>
      <c r="C364" s="18" t="s">
        <v>540</v>
      </c>
      <c r="D364" s="19" t="s">
        <v>539</v>
      </c>
      <c r="E364" s="8">
        <f>Source!DO185</f>
        <v>107</v>
      </c>
      <c r="F364" s="21"/>
      <c r="G364" s="20"/>
      <c r="H364" s="8"/>
      <c r="I364" s="22">
        <f>SUM(S357:S363)</f>
        <v>0.81</v>
      </c>
      <c r="J364" s="8">
        <f>Source!CA185</f>
        <v>57</v>
      </c>
      <c r="K364" s="22"/>
    </row>
    <row r="365" spans="1:11" ht="14.25">
      <c r="A365" s="17"/>
      <c r="B365" s="18"/>
      <c r="C365" s="18" t="s">
        <v>541</v>
      </c>
      <c r="D365" s="19" t="s">
        <v>539</v>
      </c>
      <c r="E365" s="8">
        <f>175</f>
        <v>175</v>
      </c>
      <c r="F365" s="21"/>
      <c r="G365" s="20"/>
      <c r="H365" s="8"/>
      <c r="I365" s="22">
        <f>SUM(U357:U364)</f>
        <v>1.96</v>
      </c>
      <c r="J365" s="8">
        <f>167</f>
        <v>167</v>
      </c>
      <c r="K365" s="22"/>
    </row>
    <row r="366" spans="1:11" ht="14.25">
      <c r="A366" s="25"/>
      <c r="B366" s="26"/>
      <c r="C366" s="26" t="s">
        <v>542</v>
      </c>
      <c r="D366" s="27" t="s">
        <v>543</v>
      </c>
      <c r="E366" s="28">
        <f>Source!AQ185</f>
        <v>4.29</v>
      </c>
      <c r="F366" s="29"/>
      <c r="G366" s="30">
        <f>Source!DI185</f>
      </c>
      <c r="H366" s="28">
        <f>Source!AV185</f>
        <v>1.047</v>
      </c>
      <c r="I366" s="31">
        <f>Source!U185</f>
        <v>0.06288281999999999</v>
      </c>
      <c r="J366" s="28"/>
      <c r="K366" s="31"/>
    </row>
    <row r="367" spans="8:27" ht="15">
      <c r="H367" s="50">
        <f>ROUND(Source!CQ185*Source!I185/IF(Source!BC185&lt;&gt;0,Source!BC185,1),2)+ROUND(Source!CT185*Source!I185/IF(Source!BA185&lt;&gt;0,Source!BA185,1),2)+ROUND(Source!CR185*Source!I185/IF(Source!BB185&lt;&gt;0,Source!BB185,1),2)+SUM(I362:I365)</f>
        <v>52.72</v>
      </c>
      <c r="I367" s="50"/>
      <c r="J367" s="50">
        <f>Source!O185+SUM(K362:K365)</f>
        <v>62.37</v>
      </c>
      <c r="K367" s="50"/>
      <c r="O367" s="24">
        <f>H367</f>
        <v>52.72</v>
      </c>
      <c r="P367" s="24">
        <f>J367</f>
        <v>62.37</v>
      </c>
      <c r="X367">
        <f>IF(Source!BI185&lt;=1,H367,0)</f>
        <v>52.72</v>
      </c>
      <c r="Y367">
        <f>IF(Source!BI185=2,H367,0)</f>
        <v>0</v>
      </c>
      <c r="Z367">
        <f>IF(Source!BI185=3,H367,0)</f>
        <v>0</v>
      </c>
      <c r="AA367">
        <f>IF(Source!BI185=4,H367,0)</f>
        <v>0</v>
      </c>
    </row>
    <row r="368" spans="1:22" ht="14.25">
      <c r="A368" s="17" t="str">
        <f>Source!E187</f>
        <v>52</v>
      </c>
      <c r="B368" s="18" t="str">
        <f>Source!F187</f>
        <v>3.27-43-1</v>
      </c>
      <c r="C368" s="18" t="str">
        <f>Source!G187</f>
        <v>ДОБАВЛЯЕТСЯ 2 СМ ДО 6 СМ</v>
      </c>
      <c r="D368" s="19" t="str">
        <f>Source!H187</f>
        <v>100 м2</v>
      </c>
      <c r="E368" s="8">
        <f>Source!I187</f>
        <v>0.014</v>
      </c>
      <c r="F368" s="21"/>
      <c r="G368" s="20"/>
      <c r="H368" s="8"/>
      <c r="I368" s="22"/>
      <c r="J368" s="8"/>
      <c r="K368" s="22"/>
      <c r="Q368">
        <f>ROUND((Source!DN187/100)*ROUND(Source!CT187*Source!I187/IF(Source!BA187&lt;&gt;0,Source!BA187,1),2),2)</f>
        <v>0.16</v>
      </c>
      <c r="R368">
        <f>Source!X187</f>
        <v>1.86</v>
      </c>
      <c r="S368">
        <f>ROUND((Source!DO187/100)*ROUND(Source!CT187*Source!I187/IF(Source!BA187&lt;&gt;0,Source!BA187,1),2),2)</f>
        <v>0.11</v>
      </c>
      <c r="T368">
        <f>Source!Y187</f>
        <v>0.76</v>
      </c>
      <c r="U368">
        <f>ROUND((175/100)*ROUND(Source!CS187*Source!I187/IF(Source!BS187&lt;&gt;0,Source!BS187,1),2),2)</f>
        <v>0.09</v>
      </c>
      <c r="V368">
        <f>ROUND((167/100)*ROUND(Source!CS187*Source!I187,2),2)</f>
        <v>1.14</v>
      </c>
    </row>
    <row r="369" spans="1:23" ht="14.25">
      <c r="A369" s="17"/>
      <c r="B369" s="18"/>
      <c r="C369" s="18" t="s">
        <v>535</v>
      </c>
      <c r="D369" s="19"/>
      <c r="E369" s="8"/>
      <c r="F369" s="21">
        <f>Source!AO187</f>
        <v>6.93</v>
      </c>
      <c r="G369" s="20">
        <f>Source!DG187</f>
      </c>
      <c r="H369" s="8">
        <f>Source!AV187</f>
        <v>1.047</v>
      </c>
      <c r="I369" s="22">
        <f>ROUND(Source!CT187*Source!I187/IF(Source!BA187&lt;&gt;0,Source!BA187,1),2)</f>
        <v>0.1</v>
      </c>
      <c r="J369" s="8">
        <f>IF(Source!BA187&lt;&gt;0,Source!BA187,1)</f>
        <v>13.09</v>
      </c>
      <c r="K369" s="22"/>
      <c r="W369">
        <f>ROUND(Source!CT187*Source!I187/IF(Source!BA187&lt;&gt;0,Source!BA187,1),2)</f>
        <v>0.1</v>
      </c>
    </row>
    <row r="370" spans="1:11" ht="14.25">
      <c r="A370" s="17"/>
      <c r="B370" s="18"/>
      <c r="C370" s="18" t="s">
        <v>536</v>
      </c>
      <c r="D370" s="19"/>
      <c r="E370" s="8"/>
      <c r="F370" s="21">
        <f>Source!AM187</f>
        <v>17.35</v>
      </c>
      <c r="G370" s="20">
        <f>Source!DE187</f>
      </c>
      <c r="H370" s="8">
        <f>Source!AV187</f>
        <v>1.047</v>
      </c>
      <c r="I370" s="22">
        <f>ROUND(Source!CR187*Source!I187/IF(Source!BB187&lt;&gt;0,Source!BB187,1),2)</f>
        <v>0.25</v>
      </c>
      <c r="J370" s="8">
        <f>IF(Source!BB187&lt;&gt;0,Source!BB187,1)</f>
        <v>6.19</v>
      </c>
      <c r="K370" s="22"/>
    </row>
    <row r="371" spans="1:23" ht="14.25">
      <c r="A371" s="17"/>
      <c r="B371" s="18"/>
      <c r="C371" s="18" t="s">
        <v>537</v>
      </c>
      <c r="D371" s="19"/>
      <c r="E371" s="8"/>
      <c r="F371" s="21">
        <f>Source!AN187</f>
        <v>3.57</v>
      </c>
      <c r="G371" s="20">
        <f>Source!DF187</f>
      </c>
      <c r="H371" s="8">
        <f>Source!AV187</f>
        <v>1.047</v>
      </c>
      <c r="I371" s="23">
        <f>ROUND(Source!CS187*Source!I187/IF(Source!BS187&lt;&gt;0,Source!BS187,1),2)</f>
        <v>0.05</v>
      </c>
      <c r="J371" s="8">
        <f>IF(Source!BS187&lt;&gt;0,Source!BS187,1)</f>
        <v>13.09</v>
      </c>
      <c r="K371" s="23"/>
      <c r="W371">
        <f>ROUND(Source!CS187*Source!I187/IF(Source!BS187&lt;&gt;0,Source!BS187,1),2)</f>
        <v>0.05</v>
      </c>
    </row>
    <row r="372" spans="1:26" ht="42.75">
      <c r="A372" s="17" t="str">
        <f>Source!E188</f>
        <v>52,1</v>
      </c>
      <c r="B372" s="18" t="str">
        <f>Source!F188</f>
        <v>1.3-3-4</v>
      </c>
      <c r="C372" s="18" t="str">
        <f>Source!G188</f>
        <v>СМЕСИ АСФАЛЬТОБЕТОННЫЕ ДОРОЖНЫЕ ГОРЯЧИЕ КРУПНОЗЕРНИСТЫЕ, ТИП II</v>
      </c>
      <c r="D372" s="19" t="str">
        <f>Source!H188</f>
        <v>т</v>
      </c>
      <c r="E372" s="8">
        <f>Source!I188</f>
        <v>0.0336</v>
      </c>
      <c r="F372" s="21">
        <f>Source!AK188</f>
        <v>305.75</v>
      </c>
      <c r="G372" s="34" t="s">
        <v>6</v>
      </c>
      <c r="H372" s="8">
        <f>Source!AW188</f>
        <v>1</v>
      </c>
      <c r="I372" s="22">
        <f>ROUND(Source!CQ188*Source!I188/IF(Source!BC188&lt;&gt;0,Source!BC188,1),2)+ROUND(Source!CR188*Source!I188/IF(Source!BB188&lt;&gt;0,Source!BB188,1),2)+ROUND(Source!CT188*Source!I188/IF(Source!BA188&lt;&gt;0,Source!BA188,1),2)</f>
        <v>10.27</v>
      </c>
      <c r="J372" s="8">
        <f>IF(Source!BC188&lt;&gt;0,Source!BC188,1)</f>
        <v>7.05</v>
      </c>
      <c r="K372" s="22"/>
      <c r="Q372">
        <f>ROUND((Source!DN188/100)*ROUND(Source!CT188*Source!I188/IF(Source!BA188&lt;&gt;0,Source!BA188,1),2),2)</f>
        <v>0</v>
      </c>
      <c r="R372">
        <f>Source!X188</f>
        <v>0</v>
      </c>
      <c r="S372">
        <f>ROUND((Source!DO188/100)*ROUND(Source!CT188*Source!I188/IF(Source!BA188&lt;&gt;0,Source!BA188,1),2),2)</f>
        <v>0</v>
      </c>
      <c r="T372">
        <f>Source!Y188</f>
        <v>0</v>
      </c>
      <c r="U372">
        <f>ROUND((175/100)*ROUND(Source!CS188*Source!I188/IF(Source!BS188&lt;&gt;0,Source!BS188,1),2),2)</f>
        <v>0</v>
      </c>
      <c r="V372">
        <f>ROUND((167/100)*ROUND(Source!CS188*Source!I188,2),2)</f>
        <v>0</v>
      </c>
      <c r="Z372">
        <f>IF(Source!BI188=3,I372,0)</f>
        <v>0</v>
      </c>
    </row>
    <row r="373" spans="1:11" ht="14.25">
      <c r="A373" s="17"/>
      <c r="B373" s="18"/>
      <c r="C373" s="18" t="s">
        <v>538</v>
      </c>
      <c r="D373" s="19" t="s">
        <v>539</v>
      </c>
      <c r="E373" s="8">
        <f>Source!DN187</f>
        <v>161</v>
      </c>
      <c r="F373" s="21"/>
      <c r="G373" s="20"/>
      <c r="H373" s="8"/>
      <c r="I373" s="22">
        <f>SUM(Q368:Q372)</f>
        <v>0.16</v>
      </c>
      <c r="J373" s="8">
        <f>Source!BZ187</f>
        <v>140</v>
      </c>
      <c r="K373" s="22"/>
    </row>
    <row r="374" spans="1:11" ht="14.25">
      <c r="A374" s="17"/>
      <c r="B374" s="18"/>
      <c r="C374" s="18" t="s">
        <v>540</v>
      </c>
      <c r="D374" s="19" t="s">
        <v>539</v>
      </c>
      <c r="E374" s="8">
        <f>Source!DO187</f>
        <v>107</v>
      </c>
      <c r="F374" s="21"/>
      <c r="G374" s="20"/>
      <c r="H374" s="8"/>
      <c r="I374" s="22">
        <f>SUM(S368:S373)</f>
        <v>0.11</v>
      </c>
      <c r="J374" s="8">
        <f>Source!CA187</f>
        <v>57</v>
      </c>
      <c r="K374" s="22"/>
    </row>
    <row r="375" spans="1:11" ht="14.25">
      <c r="A375" s="17"/>
      <c r="B375" s="18"/>
      <c r="C375" s="18" t="s">
        <v>541</v>
      </c>
      <c r="D375" s="19" t="s">
        <v>539</v>
      </c>
      <c r="E375" s="8">
        <f>175</f>
        <v>175</v>
      </c>
      <c r="F375" s="21"/>
      <c r="G375" s="20"/>
      <c r="H375" s="8"/>
      <c r="I375" s="22">
        <f>SUM(U368:U374)</f>
        <v>0.09</v>
      </c>
      <c r="J375" s="8">
        <f>167</f>
        <v>167</v>
      </c>
      <c r="K375" s="22"/>
    </row>
    <row r="376" spans="1:11" ht="14.25">
      <c r="A376" s="25"/>
      <c r="B376" s="26"/>
      <c r="C376" s="26" t="s">
        <v>542</v>
      </c>
      <c r="D376" s="27" t="s">
        <v>543</v>
      </c>
      <c r="E376" s="28">
        <f>Source!AQ187</f>
        <v>0.53</v>
      </c>
      <c r="F376" s="29"/>
      <c r="G376" s="30">
        <f>Source!DI187</f>
      </c>
      <c r="H376" s="28">
        <f>Source!AV187</f>
        <v>1.047</v>
      </c>
      <c r="I376" s="31">
        <f>Source!U187</f>
        <v>0.0077687400000000005</v>
      </c>
      <c r="J376" s="28"/>
      <c r="K376" s="31"/>
    </row>
    <row r="377" spans="8:27" ht="15">
      <c r="H377" s="50">
        <f>ROUND(Source!CQ187*Source!I187/IF(Source!BC187&lt;&gt;0,Source!BC187,1),2)+ROUND(Source!CT187*Source!I187/IF(Source!BA187&lt;&gt;0,Source!BA187,1),2)+ROUND(Source!CR187*Source!I187/IF(Source!BB187&lt;&gt;0,Source!BB187,1),2)+SUM(I372:I375)</f>
        <v>10.979999999999999</v>
      </c>
      <c r="I377" s="50"/>
      <c r="J377" s="50">
        <f>Source!O187+SUM(K372:K375)</f>
        <v>2.9</v>
      </c>
      <c r="K377" s="50"/>
      <c r="O377" s="24">
        <f>H377</f>
        <v>10.979999999999999</v>
      </c>
      <c r="P377" s="24">
        <f>J377</f>
        <v>2.9</v>
      </c>
      <c r="X377">
        <f>IF(Source!BI187&lt;=1,H377,0)</f>
        <v>10.979999999999999</v>
      </c>
      <c r="Y377">
        <f>IF(Source!BI187=2,H377,0)</f>
        <v>0</v>
      </c>
      <c r="Z377">
        <f>IF(Source!BI187=3,H377,0)</f>
        <v>0</v>
      </c>
      <c r="AA377">
        <f>IF(Source!BI187=4,H377,0)</f>
        <v>0</v>
      </c>
    </row>
    <row r="378" spans="1:22" ht="57">
      <c r="A378" s="17" t="str">
        <f>Source!E189</f>
        <v>53</v>
      </c>
      <c r="B378" s="18" t="str">
        <f>Source!F189</f>
        <v>3.27-42-1</v>
      </c>
      <c r="C378" s="18" t="str">
        <f>Source!G189</f>
        <v>УСТРОЙСТВО ПОКРЫТИЙ ИЗ ГОРЯЧИХ АСФАЛЬТОБЕТОННЫХ СМЕСЕЙ ТОЛЩИНОЙ 4 СМ КОМПЛЕКТОМ МАШИН</v>
      </c>
      <c r="D378" s="19" t="str">
        <f>Source!H189</f>
        <v>100 м2</v>
      </c>
      <c r="E378" s="8">
        <f>Source!I189</f>
        <v>0.014</v>
      </c>
      <c r="F378" s="21"/>
      <c r="G378" s="20"/>
      <c r="H378" s="8"/>
      <c r="I378" s="22"/>
      <c r="J378" s="8"/>
      <c r="K378" s="22"/>
      <c r="Q378">
        <f>ROUND((Source!DN189/100)*ROUND(Source!CT189*Source!I189/IF(Source!BA189&lt;&gt;0,Source!BA189,1),2),2)</f>
        <v>1.22</v>
      </c>
      <c r="R378">
        <f>Source!X189</f>
        <v>14.01</v>
      </c>
      <c r="S378">
        <f>ROUND((Source!DO189/100)*ROUND(Source!CT189*Source!I189/IF(Source!BA189&lt;&gt;0,Source!BA189,1),2),2)</f>
        <v>0.81</v>
      </c>
      <c r="T378">
        <f>Source!Y189</f>
        <v>5.71</v>
      </c>
      <c r="U378">
        <f>ROUND((175/100)*ROUND(Source!CS189*Source!I189/IF(Source!BS189&lt;&gt;0,Source!BS189,1),2),2)</f>
        <v>1.96</v>
      </c>
      <c r="V378">
        <f>ROUND((167/100)*ROUND(Source!CS189*Source!I189,2),2)</f>
        <v>24.42</v>
      </c>
    </row>
    <row r="379" spans="1:23" ht="14.25">
      <c r="A379" s="17"/>
      <c r="B379" s="18"/>
      <c r="C379" s="18" t="s">
        <v>535</v>
      </c>
      <c r="D379" s="19"/>
      <c r="E379" s="8"/>
      <c r="F379" s="21">
        <f>Source!AO189</f>
        <v>52.17</v>
      </c>
      <c r="G379" s="20">
        <f>Source!DG189</f>
      </c>
      <c r="H379" s="8">
        <f>Source!AV189</f>
        <v>1.047</v>
      </c>
      <c r="I379" s="22">
        <f>ROUND(Source!CT189*Source!I189/IF(Source!BA189&lt;&gt;0,Source!BA189,1),2)</f>
        <v>0.76</v>
      </c>
      <c r="J379" s="8">
        <f>IF(Source!BA189&lt;&gt;0,Source!BA189,1)</f>
        <v>13.09</v>
      </c>
      <c r="K379" s="22"/>
      <c r="W379">
        <f>ROUND(Source!CT189*Source!I189/IF(Source!BA189&lt;&gt;0,Source!BA189,1),2)</f>
        <v>0.76</v>
      </c>
    </row>
    <row r="380" spans="1:11" ht="14.25">
      <c r="A380" s="17"/>
      <c r="B380" s="18"/>
      <c r="C380" s="18" t="s">
        <v>536</v>
      </c>
      <c r="D380" s="19"/>
      <c r="E380" s="8"/>
      <c r="F380" s="21">
        <f>Source!AM189</f>
        <v>419.23</v>
      </c>
      <c r="G380" s="20">
        <f>Source!DE189</f>
      </c>
      <c r="H380" s="8">
        <f>Source!AV189</f>
        <v>1.047</v>
      </c>
      <c r="I380" s="22">
        <f>ROUND(Source!CR189*Source!I189/IF(Source!BB189&lt;&gt;0,Source!BB189,1),2)</f>
        <v>6.15</v>
      </c>
      <c r="J380" s="8">
        <f>IF(Source!BB189&lt;&gt;0,Source!BB189,1)</f>
        <v>7.5</v>
      </c>
      <c r="K380" s="22"/>
    </row>
    <row r="381" spans="1:23" ht="14.25">
      <c r="A381" s="17"/>
      <c r="B381" s="18"/>
      <c r="C381" s="18" t="s">
        <v>537</v>
      </c>
      <c r="D381" s="19"/>
      <c r="E381" s="8"/>
      <c r="F381" s="21">
        <f>Source!AN189</f>
        <v>76.22</v>
      </c>
      <c r="G381" s="20">
        <f>Source!DF189</f>
      </c>
      <c r="H381" s="8">
        <f>Source!AV189</f>
        <v>1.047</v>
      </c>
      <c r="I381" s="23">
        <f>ROUND(Source!CS189*Source!I189/IF(Source!BS189&lt;&gt;0,Source!BS189,1),2)</f>
        <v>1.12</v>
      </c>
      <c r="J381" s="8">
        <f>IF(Source!BS189&lt;&gt;0,Source!BS189,1)</f>
        <v>13.09</v>
      </c>
      <c r="K381" s="23"/>
      <c r="W381">
        <f>ROUND(Source!CS189*Source!I189/IF(Source!BS189&lt;&gt;0,Source!BS189,1),2)</f>
        <v>1.12</v>
      </c>
    </row>
    <row r="382" spans="1:11" ht="14.25">
      <c r="A382" s="17"/>
      <c r="B382" s="18"/>
      <c r="C382" s="18" t="s">
        <v>544</v>
      </c>
      <c r="D382" s="19"/>
      <c r="E382" s="8"/>
      <c r="F382" s="21">
        <f>Source!AL189</f>
        <v>57.83</v>
      </c>
      <c r="G382" s="20">
        <f>Source!DD189</f>
      </c>
      <c r="H382" s="8">
        <f>Source!AW189</f>
        <v>1</v>
      </c>
      <c r="I382" s="22">
        <f>ROUND(Source!CQ189*Source!I189/IF(Source!BC189&lt;&gt;0,Source!BC189,1),2)</f>
        <v>0.81</v>
      </c>
      <c r="J382" s="8">
        <f>IF(Source!BC189&lt;&gt;0,Source!BC189,1)</f>
        <v>7.75</v>
      </c>
      <c r="K382" s="22"/>
    </row>
    <row r="383" spans="1:26" ht="42.75">
      <c r="A383" s="17" t="str">
        <f>Source!E190</f>
        <v>53,1</v>
      </c>
      <c r="B383" s="18" t="str">
        <f>Source!F190</f>
        <v>1.3-3-11</v>
      </c>
      <c r="C383" s="18" t="str">
        <f>Source!G190</f>
        <v>СМЕСИ АСФАЛЬТОБЕТОННЫЕ ДОРОЖНЫЕ ГОРЯЧИЕ ПЕСЧАНЫЕ, ТИП Д</v>
      </c>
      <c r="D383" s="19" t="str">
        <f>Source!H190</f>
        <v>т</v>
      </c>
      <c r="E383" s="8">
        <f>Source!I190</f>
        <v>0.13062</v>
      </c>
      <c r="F383" s="21">
        <f>Source!AK190</f>
        <v>301.52</v>
      </c>
      <c r="G383" s="34" t="s">
        <v>6</v>
      </c>
      <c r="H383" s="8">
        <f>Source!AW190</f>
        <v>1</v>
      </c>
      <c r="I383" s="22">
        <f>ROUND(Source!CQ190*Source!I190/IF(Source!BC190&lt;&gt;0,Source!BC190,1),2)+ROUND(Source!CR190*Source!I190/IF(Source!BB190&lt;&gt;0,Source!BB190,1),2)+ROUND(Source!CT190*Source!I190/IF(Source!BA190&lt;&gt;0,Source!BA190,1),2)</f>
        <v>39.38</v>
      </c>
      <c r="J383" s="8">
        <f>IF(Source!BC190&lt;&gt;0,Source!BC190,1)</f>
        <v>6.67</v>
      </c>
      <c r="K383" s="22"/>
      <c r="Q383">
        <f>ROUND((Source!DN190/100)*ROUND(Source!CT190*Source!I190/IF(Source!BA190&lt;&gt;0,Source!BA190,1),2),2)</f>
        <v>0</v>
      </c>
      <c r="R383">
        <f>Source!X190</f>
        <v>0</v>
      </c>
      <c r="S383">
        <f>ROUND((Source!DO190/100)*ROUND(Source!CT190*Source!I190/IF(Source!BA190&lt;&gt;0,Source!BA190,1),2),2)</f>
        <v>0</v>
      </c>
      <c r="T383">
        <f>Source!Y190</f>
        <v>0</v>
      </c>
      <c r="U383">
        <f>ROUND((175/100)*ROUND(Source!CS190*Source!I190/IF(Source!BS190&lt;&gt;0,Source!BS190,1),2),2)</f>
        <v>0</v>
      </c>
      <c r="V383">
        <f>ROUND((167/100)*ROUND(Source!CS190*Source!I190,2),2)</f>
        <v>0</v>
      </c>
      <c r="Z383">
        <f>IF(Source!BI190=3,I383,0)</f>
        <v>0</v>
      </c>
    </row>
    <row r="384" spans="1:11" ht="14.25">
      <c r="A384" s="17"/>
      <c r="B384" s="18"/>
      <c r="C384" s="18" t="s">
        <v>538</v>
      </c>
      <c r="D384" s="19" t="s">
        <v>539</v>
      </c>
      <c r="E384" s="8">
        <f>Source!DN189</f>
        <v>161</v>
      </c>
      <c r="F384" s="21"/>
      <c r="G384" s="20"/>
      <c r="H384" s="8"/>
      <c r="I384" s="22">
        <f>SUM(Q378:Q383)</f>
        <v>1.22</v>
      </c>
      <c r="J384" s="8">
        <f>Source!BZ189</f>
        <v>140</v>
      </c>
      <c r="K384" s="22"/>
    </row>
    <row r="385" spans="1:11" ht="14.25">
      <c r="A385" s="17"/>
      <c r="B385" s="18"/>
      <c r="C385" s="18" t="s">
        <v>540</v>
      </c>
      <c r="D385" s="19" t="s">
        <v>539</v>
      </c>
      <c r="E385" s="8">
        <f>Source!DO189</f>
        <v>107</v>
      </c>
      <c r="F385" s="21"/>
      <c r="G385" s="20"/>
      <c r="H385" s="8"/>
      <c r="I385" s="22">
        <f>SUM(S378:S384)</f>
        <v>0.81</v>
      </c>
      <c r="J385" s="8">
        <f>Source!CA189</f>
        <v>57</v>
      </c>
      <c r="K385" s="22"/>
    </row>
    <row r="386" spans="1:11" ht="14.25">
      <c r="A386" s="17"/>
      <c r="B386" s="18"/>
      <c r="C386" s="18" t="s">
        <v>541</v>
      </c>
      <c r="D386" s="19" t="s">
        <v>539</v>
      </c>
      <c r="E386" s="8">
        <f>175</f>
        <v>175</v>
      </c>
      <c r="F386" s="21"/>
      <c r="G386" s="20"/>
      <c r="H386" s="8"/>
      <c r="I386" s="22">
        <f>SUM(U378:U385)</f>
        <v>1.96</v>
      </c>
      <c r="J386" s="8">
        <f>167</f>
        <v>167</v>
      </c>
      <c r="K386" s="22"/>
    </row>
    <row r="387" spans="1:11" ht="14.25">
      <c r="A387" s="25"/>
      <c r="B387" s="26"/>
      <c r="C387" s="26" t="s">
        <v>542</v>
      </c>
      <c r="D387" s="27" t="s">
        <v>543</v>
      </c>
      <c r="E387" s="28">
        <f>Source!AQ189</f>
        <v>4.29</v>
      </c>
      <c r="F387" s="29"/>
      <c r="G387" s="30">
        <f>Source!DI189</f>
      </c>
      <c r="H387" s="28">
        <f>Source!AV189</f>
        <v>1.047</v>
      </c>
      <c r="I387" s="31">
        <f>Source!U189</f>
        <v>0.06288281999999999</v>
      </c>
      <c r="J387" s="28"/>
      <c r="K387" s="31"/>
    </row>
    <row r="388" spans="8:27" ht="15">
      <c r="H388" s="50">
        <f>ROUND(Source!CQ189*Source!I189/IF(Source!BC189&lt;&gt;0,Source!BC189,1),2)+ROUND(Source!CT189*Source!I189/IF(Source!BA189&lt;&gt;0,Source!BA189,1),2)+ROUND(Source!CR189*Source!I189/IF(Source!BB189&lt;&gt;0,Source!BB189,1),2)+SUM(I383:I386)</f>
        <v>51.09</v>
      </c>
      <c r="I388" s="50"/>
      <c r="J388" s="50">
        <f>Source!O189+SUM(K383:K386)</f>
        <v>62.37</v>
      </c>
      <c r="K388" s="50"/>
      <c r="O388" s="24">
        <f>H388</f>
        <v>51.09</v>
      </c>
      <c r="P388" s="24">
        <f>J388</f>
        <v>62.37</v>
      </c>
      <c r="X388">
        <f>IF(Source!BI189&lt;=1,H388,0)</f>
        <v>51.09</v>
      </c>
      <c r="Y388">
        <f>IF(Source!BI189=2,H388,0)</f>
        <v>0</v>
      </c>
      <c r="Z388">
        <f>IF(Source!BI189=3,H388,0)</f>
        <v>0</v>
      </c>
      <c r="AA388">
        <f>IF(Source!BI189=4,H388,0)</f>
        <v>0</v>
      </c>
    </row>
    <row r="389" spans="1:22" ht="57">
      <c r="A389" s="17" t="str">
        <f>Source!E191</f>
        <v>54</v>
      </c>
      <c r="B389" s="18" t="str">
        <f>Source!F191</f>
        <v>3.33-33-1</v>
      </c>
      <c r="C389" s="18" t="str">
        <f>Source!G191</f>
        <v>УСТРОЙСТВО МОНОЛИТНЫХ БЕТОННЫХ ФУНДАМЕНТОВ ЗАГЛУБЛЕННЫХ НА ОДНОЙ ОТМЕТКЕ С ОПОРОЙ</v>
      </c>
      <c r="D389" s="19" t="str">
        <f>Source!H191</f>
        <v>м3</v>
      </c>
      <c r="E389" s="8">
        <f>Source!I191</f>
        <v>2</v>
      </c>
      <c r="F389" s="21"/>
      <c r="G389" s="20"/>
      <c r="H389" s="8"/>
      <c r="I389" s="22"/>
      <c r="J389" s="8"/>
      <c r="K389" s="22"/>
      <c r="Q389">
        <f>ROUND((Source!DN191/100)*ROUND(Source!CT191*Source!I191/IF(Source!BA191&lt;&gt;0,Source!BA191,1),2),2)</f>
        <v>37.73</v>
      </c>
      <c r="R389">
        <f>Source!X191</f>
        <v>0</v>
      </c>
      <c r="S389">
        <f>ROUND((Source!DO191/100)*ROUND(Source!CT191*Source!I191/IF(Source!BA191&lt;&gt;0,Source!BA191,1),2),2)</f>
        <v>26.48</v>
      </c>
      <c r="T389">
        <f>Source!Y191</f>
        <v>0</v>
      </c>
      <c r="U389">
        <f>ROUND((175/100)*ROUND(Source!CS191*Source!I191/IF(Source!BS191&lt;&gt;0,Source!BS191,1),2),2)</f>
        <v>15.82</v>
      </c>
      <c r="V389">
        <f>ROUND((167/100)*ROUND(Source!CS191*Source!I191,2),2)</f>
        <v>15.1</v>
      </c>
    </row>
    <row r="390" spans="1:23" ht="14.25">
      <c r="A390" s="17"/>
      <c r="B390" s="18"/>
      <c r="C390" s="18" t="s">
        <v>535</v>
      </c>
      <c r="D390" s="19"/>
      <c r="E390" s="8"/>
      <c r="F390" s="21">
        <f>Source!AO191</f>
        <v>16.55</v>
      </c>
      <c r="G390" s="20">
        <f>Source!DG191</f>
      </c>
      <c r="H390" s="8">
        <f>Source!AV191</f>
        <v>1</v>
      </c>
      <c r="I390" s="22">
        <f>ROUND(Source!CT191*Source!I191/IF(Source!BA191&lt;&gt;0,Source!BA191,1),2)</f>
        <v>33.1</v>
      </c>
      <c r="J390" s="8">
        <f>IF(Source!BA191&lt;&gt;0,Source!BA191,1)</f>
        <v>1</v>
      </c>
      <c r="K390" s="22"/>
      <c r="W390">
        <f>ROUND(Source!CT191*Source!I191/IF(Source!BA191&lt;&gt;0,Source!BA191,1),2)</f>
        <v>33.1</v>
      </c>
    </row>
    <row r="391" spans="1:11" ht="14.25">
      <c r="A391" s="17"/>
      <c r="B391" s="18"/>
      <c r="C391" s="18" t="s">
        <v>536</v>
      </c>
      <c r="D391" s="19"/>
      <c r="E391" s="8"/>
      <c r="F391" s="21">
        <f>Source!AM191</f>
        <v>18.74</v>
      </c>
      <c r="G391" s="20">
        <f>Source!DE191</f>
      </c>
      <c r="H391" s="8">
        <f>Source!AV191</f>
        <v>1</v>
      </c>
      <c r="I391" s="22">
        <f>ROUND(Source!CR191*Source!I191/IF(Source!BB191&lt;&gt;0,Source!BB191,1),2)</f>
        <v>37.48</v>
      </c>
      <c r="J391" s="8">
        <f>IF(Source!BB191&lt;&gt;0,Source!BB191,1)</f>
        <v>1</v>
      </c>
      <c r="K391" s="22"/>
    </row>
    <row r="392" spans="1:23" ht="14.25">
      <c r="A392" s="17"/>
      <c r="B392" s="18"/>
      <c r="C392" s="18" t="s">
        <v>537</v>
      </c>
      <c r="D392" s="19"/>
      <c r="E392" s="8"/>
      <c r="F392" s="21">
        <f>Source!AN191</f>
        <v>4.52</v>
      </c>
      <c r="G392" s="20">
        <f>Source!DF191</f>
      </c>
      <c r="H392" s="8">
        <f>Source!AV191</f>
        <v>1</v>
      </c>
      <c r="I392" s="23">
        <f>ROUND(Source!CS191*Source!I191/IF(Source!BS191&lt;&gt;0,Source!BS191,1),2)</f>
        <v>9.04</v>
      </c>
      <c r="J392" s="8">
        <f>IF(Source!BS191&lt;&gt;0,Source!BS191,1)</f>
        <v>1</v>
      </c>
      <c r="K392" s="23"/>
      <c r="W392">
        <f>ROUND(Source!CS191*Source!I191/IF(Source!BS191&lt;&gt;0,Source!BS191,1),2)</f>
        <v>9.04</v>
      </c>
    </row>
    <row r="393" spans="1:26" ht="99.75">
      <c r="A393" s="17" t="str">
        <f>Source!E192</f>
        <v>54,1</v>
      </c>
      <c r="B393" s="18" t="str">
        <f>Source!F192</f>
        <v>1.3-4-2</v>
      </c>
      <c r="C393" s="18" t="str">
        <f>Source!G192</f>
        <v>АРМАТУРНЫЕ ЗАГОТОВКИ (СТЕРЖНИ, ХОМУТЫ И Т.П.), НЕ СОБРАННЫЕ В КАРКАСЫ ИЛИ СЕТКИ, УГЛЕРОДИСТАЯ СТАЛЬ ОБЩЕГО НАЗНАЧЕНИЯ И АРМАТУРНАЯ СТАЛЬ ГЛАДКАЯ, КЛАСС А-I, ДИАМЕТР 8 ММ</v>
      </c>
      <c r="D393" s="19" t="str">
        <f>Source!H192</f>
        <v>т</v>
      </c>
      <c r="E393" s="8">
        <f>Source!I192</f>
        <v>0.0042</v>
      </c>
      <c r="F393" s="21">
        <f>Source!AK192</f>
        <v>6385.24</v>
      </c>
      <c r="G393" s="34" t="s">
        <v>6</v>
      </c>
      <c r="H393" s="8">
        <f>Source!AW192</f>
        <v>1</v>
      </c>
      <c r="I393" s="22">
        <f>ROUND(Source!CQ192*Source!I192/IF(Source!BC192&lt;&gt;0,Source!BC192,1),2)+ROUND(Source!CR192*Source!I192/IF(Source!BB192&lt;&gt;0,Source!BB192,1),2)+ROUND(Source!CT192*Source!I192/IF(Source!BA192&lt;&gt;0,Source!BA192,1),2)</f>
        <v>26.82</v>
      </c>
      <c r="J393" s="8">
        <f>IF(Source!BC192&lt;&gt;0,Source!BC192,1)</f>
        <v>5.21</v>
      </c>
      <c r="K393" s="22"/>
      <c r="Q393">
        <f>ROUND((Source!DN192/100)*ROUND(Source!CT192*Source!I192/IF(Source!BA192&lt;&gt;0,Source!BA192,1),2),2)</f>
        <v>0</v>
      </c>
      <c r="R393">
        <f>Source!X192</f>
        <v>0</v>
      </c>
      <c r="S393">
        <f>ROUND((Source!DO192/100)*ROUND(Source!CT192*Source!I192/IF(Source!BA192&lt;&gt;0,Source!BA192,1),2),2)</f>
        <v>0</v>
      </c>
      <c r="T393">
        <f>Source!Y192</f>
        <v>0</v>
      </c>
      <c r="U393">
        <f>ROUND((175/100)*ROUND(Source!CS192*Source!I192/IF(Source!BS192&lt;&gt;0,Source!BS192,1),2),2)</f>
        <v>0</v>
      </c>
      <c r="V393">
        <f>ROUND((167/100)*ROUND(Source!CS192*Source!I192,2),2)</f>
        <v>0</v>
      </c>
      <c r="Z393">
        <f>IF(Source!BI192=3,I393,0)</f>
        <v>0</v>
      </c>
    </row>
    <row r="394" spans="1:26" ht="71.25">
      <c r="A394" s="17" t="str">
        <f>Source!E193</f>
        <v>54,2</v>
      </c>
      <c r="B394" s="18" t="str">
        <f>Source!F193</f>
        <v>1.3-1-63</v>
      </c>
      <c r="C394" s="18" t="str">
        <f>Source!G193</f>
        <v>СМЕСИ БЕТОННЫЕ, БСГ, ТЯЖЕЛОГО БЕТОНА НА ИЗВЕСТНЯКОВОМ ЩЕБНЕ, КЛАСС ПРОЧНОСТИ: В15 (М200); П4, ФРАКЦИЯ 5-20, F100, W4, C С3</v>
      </c>
      <c r="D394" s="19" t="str">
        <f>Source!H193</f>
        <v>м3</v>
      </c>
      <c r="E394" s="8">
        <f>Source!I193</f>
        <v>2.04</v>
      </c>
      <c r="F394" s="21">
        <f>Source!AK193</f>
        <v>565.62</v>
      </c>
      <c r="G394" s="34" t="s">
        <v>6</v>
      </c>
      <c r="H394" s="8">
        <f>Source!AW193</f>
        <v>1</v>
      </c>
      <c r="I394" s="22">
        <f>ROUND(Source!CQ193*Source!I193/IF(Source!BC193&lt;&gt;0,Source!BC193,1),2)+ROUND(Source!CR193*Source!I193/IF(Source!BB193&lt;&gt;0,Source!BB193,1),2)+ROUND(Source!CT193*Source!I193/IF(Source!BA193&lt;&gt;0,Source!BA193,1),2)</f>
        <v>1153.86</v>
      </c>
      <c r="J394" s="8">
        <f>IF(Source!BC193&lt;&gt;0,Source!BC193,1)</f>
        <v>1</v>
      </c>
      <c r="K394" s="22"/>
      <c r="Q394">
        <f>ROUND((Source!DN193/100)*ROUND(Source!CT193*Source!I193/IF(Source!BA193&lt;&gt;0,Source!BA193,1),2),2)</f>
        <v>0</v>
      </c>
      <c r="R394">
        <f>Source!X193</f>
        <v>0</v>
      </c>
      <c r="S394">
        <f>ROUND((Source!DO193/100)*ROUND(Source!CT193*Source!I193/IF(Source!BA193&lt;&gt;0,Source!BA193,1),2),2)</f>
        <v>0</v>
      </c>
      <c r="T394">
        <f>Source!Y193</f>
        <v>0</v>
      </c>
      <c r="U394">
        <f>ROUND((175/100)*ROUND(Source!CS193*Source!I193/IF(Source!BS193&lt;&gt;0,Source!BS193,1),2),2)</f>
        <v>0</v>
      </c>
      <c r="V394">
        <f>ROUND((167/100)*ROUND(Source!CS193*Source!I193,2),2)</f>
        <v>0</v>
      </c>
      <c r="Z394">
        <f>IF(Source!BI193=3,I394,0)</f>
        <v>0</v>
      </c>
    </row>
    <row r="395" spans="1:11" ht="14.25">
      <c r="A395" s="17"/>
      <c r="B395" s="18"/>
      <c r="C395" s="18" t="s">
        <v>541</v>
      </c>
      <c r="D395" s="19" t="s">
        <v>539</v>
      </c>
      <c r="E395" s="8">
        <f>175</f>
        <v>175</v>
      </c>
      <c r="F395" s="21"/>
      <c r="G395" s="20"/>
      <c r="H395" s="8"/>
      <c r="I395" s="22">
        <f>SUM(U389:U394)</f>
        <v>15.82</v>
      </c>
      <c r="J395" s="8">
        <f>167</f>
        <v>167</v>
      </c>
      <c r="K395" s="22"/>
    </row>
    <row r="396" spans="1:11" ht="14.25">
      <c r="A396" s="25"/>
      <c r="B396" s="26"/>
      <c r="C396" s="26" t="s">
        <v>542</v>
      </c>
      <c r="D396" s="27" t="s">
        <v>543</v>
      </c>
      <c r="E396" s="28">
        <f>Source!AQ191</f>
        <v>1.48</v>
      </c>
      <c r="F396" s="29"/>
      <c r="G396" s="30">
        <f>Source!DI191</f>
      </c>
      <c r="H396" s="28">
        <f>Source!AV191</f>
        <v>1</v>
      </c>
      <c r="I396" s="31">
        <f>Source!U191</f>
        <v>2.96</v>
      </c>
      <c r="J396" s="28"/>
      <c r="K396" s="31"/>
    </row>
    <row r="397" spans="8:27" ht="15">
      <c r="H397" s="50">
        <f>ROUND(Source!CQ191*Source!I191/IF(Source!BC191&lt;&gt;0,Source!BC191,1),2)+ROUND(Source!CT191*Source!I191/IF(Source!BA191&lt;&gt;0,Source!BA191,1),2)+ROUND(Source!CR191*Source!I191/IF(Source!BB191&lt;&gt;0,Source!BB191,1),2)+SUM(I393:I395)</f>
        <v>1267.0799999999997</v>
      </c>
      <c r="I397" s="50"/>
      <c r="J397" s="50">
        <f>Source!O191+SUM(K393:K395)</f>
        <v>70.58</v>
      </c>
      <c r="K397" s="50"/>
      <c r="O397" s="24">
        <f>H397</f>
        <v>1267.0799999999997</v>
      </c>
      <c r="P397" s="24">
        <f>J397</f>
        <v>70.58</v>
      </c>
      <c r="X397">
        <f>IF(Source!BI191&lt;=1,H397,0)</f>
        <v>1267.0799999999997</v>
      </c>
      <c r="Y397">
        <f>IF(Source!BI191=2,H397,0)</f>
        <v>0</v>
      </c>
      <c r="Z397">
        <f>IF(Source!BI191=3,H397,0)</f>
        <v>0</v>
      </c>
      <c r="AA397">
        <f>IF(Source!BI191=4,H397,0)</f>
        <v>0</v>
      </c>
    </row>
    <row r="398" spans="1:22" ht="99.75">
      <c r="A398" s="17" t="str">
        <f>Source!E194</f>
        <v>55</v>
      </c>
      <c r="B398" s="18" t="str">
        <f>Source!F194</f>
        <v>3.33-29-11</v>
      </c>
      <c r="C398" s="18" t="str">
        <f>Source!G194</f>
        <v>УСТАНОВКА ОПОР КОНТАКТНОЙ СЕТИ, УЛИЧНОГО ОСВЕЩЕНИЯ, СВЕТОФОРНЫХ С БУРЕНИЕМ КОТЛОВАНОВ ПОД МОНОЛИТНЫЕ ФУНДАМЕНТЫ СТАЛЬНЫХ МАССОЙ ДО 1 Т В ГРУППЕ ГРУНТА 2 ПРИ ГЛУБИНЕ БУРЕНИЯ, М 2</v>
      </c>
      <c r="D398" s="19" t="str">
        <f>Source!H194</f>
        <v>опора</v>
      </c>
      <c r="E398" s="8">
        <f>Source!I194</f>
        <v>1</v>
      </c>
      <c r="F398" s="21"/>
      <c r="G398" s="20"/>
      <c r="H398" s="8"/>
      <c r="I398" s="22"/>
      <c r="J398" s="8"/>
      <c r="K398" s="22"/>
      <c r="Q398">
        <f>ROUND((Source!DN194/100)*ROUND(Source!CT194*Source!I194/IF(Source!BA194&lt;&gt;0,Source!BA194,1),2),2)</f>
        <v>31.32</v>
      </c>
      <c r="R398">
        <f>Source!X194</f>
        <v>352.37</v>
      </c>
      <c r="S398">
        <f>ROUND((Source!DO194/100)*ROUND(Source!CT194*Source!I194/IF(Source!BA194&lt;&gt;0,Source!BA194,1),2),2)</f>
        <v>21.98</v>
      </c>
      <c r="T398">
        <f>Source!Y194</f>
        <v>151.02</v>
      </c>
      <c r="U398">
        <f>ROUND((175/100)*ROUND(Source!CS194*Source!I194/IF(Source!BS194&lt;&gt;0,Source!BS194,1),2),2)</f>
        <v>72.35</v>
      </c>
      <c r="V398">
        <f>ROUND((167/100)*ROUND(Source!CS194*Source!I194,2),2)</f>
        <v>903.67</v>
      </c>
    </row>
    <row r="399" spans="1:23" ht="14.25">
      <c r="A399" s="17"/>
      <c r="B399" s="18"/>
      <c r="C399" s="18" t="s">
        <v>535</v>
      </c>
      <c r="D399" s="19"/>
      <c r="E399" s="8"/>
      <c r="F399" s="21">
        <f>Source!AO194</f>
        <v>25.27</v>
      </c>
      <c r="G399" s="20">
        <f>Source!DG194</f>
      </c>
      <c r="H399" s="8">
        <f>Source!AV194</f>
        <v>1.087</v>
      </c>
      <c r="I399" s="22">
        <f>ROUND(Source!CT194*Source!I194/IF(Source!BA194&lt;&gt;0,Source!BA194,1),2)</f>
        <v>27.47</v>
      </c>
      <c r="J399" s="8">
        <f>IF(Source!BA194&lt;&gt;0,Source!BA194,1)</f>
        <v>13.09</v>
      </c>
      <c r="K399" s="22"/>
      <c r="W399">
        <f>ROUND(Source!CT194*Source!I194/IF(Source!BA194&lt;&gt;0,Source!BA194,1),2)</f>
        <v>27.47</v>
      </c>
    </row>
    <row r="400" spans="1:11" ht="14.25">
      <c r="A400" s="17"/>
      <c r="B400" s="18"/>
      <c r="C400" s="18" t="s">
        <v>536</v>
      </c>
      <c r="D400" s="19"/>
      <c r="E400" s="8"/>
      <c r="F400" s="21">
        <f>Source!AM194</f>
        <v>155.92</v>
      </c>
      <c r="G400" s="20">
        <f>Source!DE194</f>
      </c>
      <c r="H400" s="8">
        <f>Source!AV194</f>
        <v>1.087</v>
      </c>
      <c r="I400" s="22">
        <f>ROUND(Source!CR194*Source!I194/IF(Source!BB194&lt;&gt;0,Source!BB194,1),2)</f>
        <v>169.49</v>
      </c>
      <c r="J400" s="8">
        <f>IF(Source!BB194&lt;&gt;0,Source!BB194,1)</f>
        <v>6.38</v>
      </c>
      <c r="K400" s="22"/>
    </row>
    <row r="401" spans="1:23" ht="14.25">
      <c r="A401" s="17"/>
      <c r="B401" s="18"/>
      <c r="C401" s="18" t="s">
        <v>537</v>
      </c>
      <c r="D401" s="19"/>
      <c r="E401" s="8"/>
      <c r="F401" s="21">
        <f>Source!AN194</f>
        <v>38.03</v>
      </c>
      <c r="G401" s="20">
        <f>Source!DF194</f>
      </c>
      <c r="H401" s="8">
        <f>Source!AV194</f>
        <v>1.087</v>
      </c>
      <c r="I401" s="23">
        <f>ROUND(Source!CS194*Source!I194/IF(Source!BS194&lt;&gt;0,Source!BS194,1),2)</f>
        <v>41.34</v>
      </c>
      <c r="J401" s="8">
        <f>IF(Source!BS194&lt;&gt;0,Source!BS194,1)</f>
        <v>13.09</v>
      </c>
      <c r="K401" s="23"/>
      <c r="W401">
        <f>ROUND(Source!CS194*Source!I194/IF(Source!BS194&lt;&gt;0,Source!BS194,1),2)</f>
        <v>41.34</v>
      </c>
    </row>
    <row r="402" spans="1:11" ht="14.25">
      <c r="A402" s="17"/>
      <c r="B402" s="18"/>
      <c r="C402" s="18" t="s">
        <v>538</v>
      </c>
      <c r="D402" s="19" t="s">
        <v>539</v>
      </c>
      <c r="E402" s="8">
        <f>Source!DN194</f>
        <v>114</v>
      </c>
      <c r="F402" s="21"/>
      <c r="G402" s="20"/>
      <c r="H402" s="8"/>
      <c r="I402" s="22">
        <f>SUM(Q398:Q401)</f>
        <v>31.32</v>
      </c>
      <c r="J402" s="8">
        <f>Source!BZ194</f>
        <v>98</v>
      </c>
      <c r="K402" s="22"/>
    </row>
    <row r="403" spans="1:11" ht="14.25">
      <c r="A403" s="17"/>
      <c r="B403" s="18"/>
      <c r="C403" s="18" t="s">
        <v>540</v>
      </c>
      <c r="D403" s="19" t="s">
        <v>539</v>
      </c>
      <c r="E403" s="8">
        <f>Source!DO194</f>
        <v>80</v>
      </c>
      <c r="F403" s="21"/>
      <c r="G403" s="20"/>
      <c r="H403" s="8"/>
      <c r="I403" s="22">
        <f>SUM(S398:S402)</f>
        <v>21.98</v>
      </c>
      <c r="J403" s="8">
        <f>Source!CA194</f>
        <v>42</v>
      </c>
      <c r="K403" s="22"/>
    </row>
    <row r="404" spans="1:11" ht="14.25">
      <c r="A404" s="17"/>
      <c r="B404" s="18"/>
      <c r="C404" s="18" t="s">
        <v>541</v>
      </c>
      <c r="D404" s="19" t="s">
        <v>539</v>
      </c>
      <c r="E404" s="8">
        <f>175</f>
        <v>175</v>
      </c>
      <c r="F404" s="21"/>
      <c r="G404" s="20"/>
      <c r="H404" s="8"/>
      <c r="I404" s="22">
        <f>SUM(U398:U403)</f>
        <v>72.35</v>
      </c>
      <c r="J404" s="8">
        <f>167</f>
        <v>167</v>
      </c>
      <c r="K404" s="22"/>
    </row>
    <row r="405" spans="1:11" ht="14.25">
      <c r="A405" s="25"/>
      <c r="B405" s="26"/>
      <c r="C405" s="26" t="s">
        <v>542</v>
      </c>
      <c r="D405" s="27" t="s">
        <v>543</v>
      </c>
      <c r="E405" s="28">
        <f>Source!AQ194</f>
        <v>2.26</v>
      </c>
      <c r="F405" s="29"/>
      <c r="G405" s="30">
        <f>Source!DI194</f>
      </c>
      <c r="H405" s="28">
        <f>Source!AV194</f>
        <v>1.087</v>
      </c>
      <c r="I405" s="31">
        <f>Source!U194</f>
        <v>2.4566199999999996</v>
      </c>
      <c r="J405" s="28"/>
      <c r="K405" s="31"/>
    </row>
    <row r="406" spans="8:27" ht="15">
      <c r="H406" s="50">
        <f>ROUND(Source!CQ194*Source!I194/IF(Source!BC194&lt;&gt;0,Source!BC194,1),2)+ROUND(Source!CT194*Source!I194/IF(Source!BA194&lt;&gt;0,Source!BA194,1),2)+ROUND(Source!CR194*Source!I194/IF(Source!BB194&lt;&gt;0,Source!BB194,1),2)+SUM(I402:I404)</f>
        <v>322.61</v>
      </c>
      <c r="I406" s="50"/>
      <c r="J406" s="50">
        <f>Source!O194+SUM(K402:K404)</f>
        <v>1440.87</v>
      </c>
      <c r="K406" s="50"/>
      <c r="O406" s="24">
        <f>H406</f>
        <v>322.61</v>
      </c>
      <c r="P406" s="24">
        <f>J406</f>
        <v>1440.87</v>
      </c>
      <c r="X406">
        <f>IF(Source!BI194&lt;=1,H406,0)</f>
        <v>322.61</v>
      </c>
      <c r="Y406">
        <f>IF(Source!BI194=2,H406,0)</f>
        <v>0</v>
      </c>
      <c r="Z406">
        <f>IF(Source!BI194=3,H406,0)</f>
        <v>0</v>
      </c>
      <c r="AA406">
        <f>IF(Source!BI194=4,H406,0)</f>
        <v>0</v>
      </c>
    </row>
    <row r="407" spans="1:22" ht="42.75">
      <c r="A407" s="17" t="str">
        <f>Source!E195</f>
        <v>56</v>
      </c>
      <c r="B407" s="18" t="str">
        <f>Source!F195</f>
        <v>2.1-9-2</v>
      </c>
      <c r="C407" s="18" t="str">
        <f>Source!G195</f>
        <v>МАШИНЫ БУРИЛЬНО-КРАНОВЫЕ НА БАЗЕ АВТОМОБИЛЯ, ГЛУБИНА БУРЕНИЯ ДО 5 М</v>
      </c>
      <c r="D407" s="19" t="str">
        <f>Source!H195</f>
        <v>маш.-ч</v>
      </c>
      <c r="E407" s="8">
        <f>Source!I195</f>
        <v>-0.71</v>
      </c>
      <c r="F407" s="21"/>
      <c r="G407" s="20"/>
      <c r="H407" s="8"/>
      <c r="I407" s="22"/>
      <c r="J407" s="8"/>
      <c r="K407" s="22"/>
      <c r="Q407">
        <f>ROUND((Source!DN195/100)*ROUND(Source!CT195*Source!I195/IF(Source!BA195&lt;&gt;0,Source!BA195,1),2),2)</f>
        <v>0</v>
      </c>
      <c r="R407">
        <f>Source!X195</f>
        <v>0</v>
      </c>
      <c r="S407">
        <f>ROUND((Source!DO195/100)*ROUND(Source!CT195*Source!I195/IF(Source!BA195&lt;&gt;0,Source!BA195,1),2),2)</f>
        <v>0</v>
      </c>
      <c r="T407">
        <f>Source!Y195</f>
        <v>0</v>
      </c>
      <c r="U407">
        <f>ROUND((175/100)*ROUND(Source!CS195*Source!I195/IF(Source!BS195&lt;&gt;0,Source!BS195,1),2),2)</f>
        <v>-29.93</v>
      </c>
      <c r="V407">
        <f>ROUND((167/100)*ROUND(Source!CS195*Source!I195,2),2)</f>
        <v>-28.56</v>
      </c>
    </row>
    <row r="408" spans="1:11" ht="14.25">
      <c r="A408" s="17"/>
      <c r="B408" s="18"/>
      <c r="C408" s="18" t="s">
        <v>536</v>
      </c>
      <c r="D408" s="19"/>
      <c r="E408" s="8"/>
      <c r="F408" s="21">
        <f>Source!AM195</f>
        <v>117.73</v>
      </c>
      <c r="G408" s="20">
        <f>Source!DE195</f>
      </c>
      <c r="H408" s="8">
        <f>Source!AV195</f>
        <v>1</v>
      </c>
      <c r="I408" s="22">
        <f>ROUND(Source!CR195*Source!I195/IF(Source!BB195&lt;&gt;0,Source!BB195,1),2)</f>
        <v>-83.59</v>
      </c>
      <c r="J408" s="8">
        <f>IF(Source!BB195&lt;&gt;0,Source!BB195,1)</f>
        <v>1</v>
      </c>
      <c r="K408" s="22"/>
    </row>
    <row r="409" spans="1:23" ht="14.25">
      <c r="A409" s="17"/>
      <c r="B409" s="18"/>
      <c r="C409" s="18" t="s">
        <v>537</v>
      </c>
      <c r="D409" s="19"/>
      <c r="E409" s="8"/>
      <c r="F409" s="21">
        <f>Source!AN195</f>
        <v>24.08</v>
      </c>
      <c r="G409" s="20">
        <f>Source!DF195</f>
      </c>
      <c r="H409" s="8">
        <f>Source!AV195</f>
        <v>1</v>
      </c>
      <c r="I409" s="23">
        <f>ROUND(Source!CS195*Source!I195/IF(Source!BS195&lt;&gt;0,Source!BS195,1),2)</f>
        <v>-17.1</v>
      </c>
      <c r="J409" s="8">
        <f>IF(Source!BS195&lt;&gt;0,Source!BS195,1)</f>
        <v>1</v>
      </c>
      <c r="K409" s="23"/>
      <c r="W409">
        <f>ROUND(Source!CS195*Source!I195/IF(Source!BS195&lt;&gt;0,Source!BS195,1),2)</f>
        <v>-17.1</v>
      </c>
    </row>
    <row r="410" spans="1:11" ht="14.25">
      <c r="A410" s="25"/>
      <c r="B410" s="26"/>
      <c r="C410" s="26" t="s">
        <v>541</v>
      </c>
      <c r="D410" s="27" t="s">
        <v>539</v>
      </c>
      <c r="E410" s="28">
        <f>175</f>
        <v>175</v>
      </c>
      <c r="F410" s="29"/>
      <c r="G410" s="30"/>
      <c r="H410" s="28"/>
      <c r="I410" s="31">
        <f>SUM(U407:U409)</f>
        <v>-29.93</v>
      </c>
      <c r="J410" s="28">
        <f>167</f>
        <v>167</v>
      </c>
      <c r="K410" s="31"/>
    </row>
    <row r="411" spans="8:27" ht="15">
      <c r="H411" s="50">
        <f>ROUND(Source!CQ195*Source!I195/IF(Source!BC195&lt;&gt;0,Source!BC195,1),2)+ROUND(Source!CT195*Source!I195/IF(Source!BA195&lt;&gt;0,Source!BA195,1),2)+ROUND(Source!CR195*Source!I195/IF(Source!BB195&lt;&gt;0,Source!BB195,1),2)+SUM(I410:I410)</f>
        <v>-113.52000000000001</v>
      </c>
      <c r="I411" s="50"/>
      <c r="J411" s="50">
        <f>Source!O195+SUM(K410:K410)</f>
        <v>-83.59</v>
      </c>
      <c r="K411" s="50"/>
      <c r="O411" s="24">
        <f>H411</f>
        <v>-113.52000000000001</v>
      </c>
      <c r="P411" s="24">
        <f>J411</f>
        <v>-83.59</v>
      </c>
      <c r="X411">
        <f>IF(Source!BI195&lt;=1,H411,0)</f>
        <v>-113.52000000000001</v>
      </c>
      <c r="Y411">
        <f>IF(Source!BI195=2,H411,0)</f>
        <v>0</v>
      </c>
      <c r="Z411">
        <f>IF(Source!BI195=3,H411,0)</f>
        <v>0</v>
      </c>
      <c r="AA411">
        <f>IF(Source!BI195=4,H411,0)</f>
        <v>0</v>
      </c>
    </row>
    <row r="412" spans="1:22" ht="28.5">
      <c r="A412" s="17" t="str">
        <f>Source!E196</f>
        <v>57</v>
      </c>
      <c r="B412" s="18" t="str">
        <f>Source!F196</f>
        <v>3.9-44-1</v>
      </c>
      <c r="C412" s="18" t="str">
        <f>Source!G196</f>
        <v>ПОСТАНОВКА БОЛТОВ НОРМАЛЬНОЙ ТОЧНОСТИ</v>
      </c>
      <c r="D412" s="19" t="str">
        <f>Source!H196</f>
        <v>100 шт.</v>
      </c>
      <c r="E412" s="8">
        <f>Source!I196</f>
        <v>0.08</v>
      </c>
      <c r="F412" s="21"/>
      <c r="G412" s="20"/>
      <c r="H412" s="8"/>
      <c r="I412" s="22"/>
      <c r="J412" s="8"/>
      <c r="K412" s="22"/>
      <c r="Q412">
        <f>ROUND((Source!DN196/100)*ROUND(Source!CT196*Source!I196/IF(Source!BA196&lt;&gt;0,Source!BA196,1),2),2)</f>
        <v>11.88</v>
      </c>
      <c r="R412">
        <f>Source!X196</f>
        <v>134.11</v>
      </c>
      <c r="S412">
        <f>ROUND((Source!DO196/100)*ROUND(Source!CT196*Source!I196/IF(Source!BA196&lt;&gt;0,Source!BA196,1),2),2)</f>
        <v>14.34</v>
      </c>
      <c r="T412">
        <f>Source!Y196</f>
        <v>94.77</v>
      </c>
      <c r="U412">
        <f>ROUND((175/100)*ROUND(Source!CS196*Source!I196/IF(Source!BS196&lt;&gt;0,Source!BS196,1),2),2)</f>
        <v>0.07</v>
      </c>
      <c r="V412">
        <f>ROUND((167/100)*ROUND(Source!CS196*Source!I196,2),2)</f>
        <v>0.94</v>
      </c>
    </row>
    <row r="413" spans="1:23" ht="14.25">
      <c r="A413" s="17"/>
      <c r="B413" s="18"/>
      <c r="C413" s="18" t="s">
        <v>535</v>
      </c>
      <c r="D413" s="19"/>
      <c r="E413" s="8"/>
      <c r="F413" s="21">
        <f>Source!AO196</f>
        <v>157.08</v>
      </c>
      <c r="G413" s="20">
        <f>Source!DG196</f>
      </c>
      <c r="H413" s="8">
        <f>Source!AV196</f>
        <v>1.087</v>
      </c>
      <c r="I413" s="22">
        <f>ROUND(Source!CT196*Source!I196/IF(Source!BA196&lt;&gt;0,Source!BA196,1),2)</f>
        <v>13.66</v>
      </c>
      <c r="J413" s="8">
        <f>IF(Source!BA196&lt;&gt;0,Source!BA196,1)</f>
        <v>13.09</v>
      </c>
      <c r="K413" s="22"/>
      <c r="W413">
        <f>ROUND(Source!CT196*Source!I196/IF(Source!BA196&lt;&gt;0,Source!BA196,1),2)</f>
        <v>13.66</v>
      </c>
    </row>
    <row r="414" spans="1:11" ht="14.25">
      <c r="A414" s="17"/>
      <c r="B414" s="18"/>
      <c r="C414" s="18" t="s">
        <v>536</v>
      </c>
      <c r="D414" s="19"/>
      <c r="E414" s="8"/>
      <c r="F414" s="21">
        <f>Source!AM196</f>
        <v>2.08</v>
      </c>
      <c r="G414" s="20">
        <f>Source!DE196</f>
      </c>
      <c r="H414" s="8">
        <f>Source!AV196</f>
        <v>1.087</v>
      </c>
      <c r="I414" s="22">
        <f>ROUND(Source!CR196*Source!I196/IF(Source!BB196&lt;&gt;0,Source!BB196,1),2)</f>
        <v>0.18</v>
      </c>
      <c r="J414" s="8">
        <f>IF(Source!BB196&lt;&gt;0,Source!BB196,1)</f>
        <v>7.6</v>
      </c>
      <c r="K414" s="22"/>
    </row>
    <row r="415" spans="1:23" ht="14.25">
      <c r="A415" s="17"/>
      <c r="B415" s="18"/>
      <c r="C415" s="18" t="s">
        <v>537</v>
      </c>
      <c r="D415" s="19"/>
      <c r="E415" s="8"/>
      <c r="F415" s="21">
        <f>Source!AN196</f>
        <v>0.49</v>
      </c>
      <c r="G415" s="20">
        <f>Source!DF196</f>
      </c>
      <c r="H415" s="8">
        <f>Source!AV196</f>
        <v>1.087</v>
      </c>
      <c r="I415" s="23">
        <f>ROUND(Source!CS196*Source!I196/IF(Source!BS196&lt;&gt;0,Source!BS196,1),2)</f>
        <v>0.04</v>
      </c>
      <c r="J415" s="8">
        <f>IF(Source!BS196&lt;&gt;0,Source!BS196,1)</f>
        <v>13.09</v>
      </c>
      <c r="K415" s="23"/>
      <c r="W415">
        <f>ROUND(Source!CS196*Source!I196/IF(Source!BS196&lt;&gt;0,Source!BS196,1),2)</f>
        <v>0.04</v>
      </c>
    </row>
    <row r="416" spans="1:26" ht="57">
      <c r="A416" s="17" t="str">
        <f>Source!E197</f>
        <v>57,1</v>
      </c>
      <c r="B416" s="18" t="str">
        <f>Source!F197</f>
        <v>1.1-1-1661</v>
      </c>
      <c r="C416" s="18" t="str">
        <f>Source!G197</f>
        <v>БОЛТЫ ДЛЯ МОНТАЖА СТАЛЬНЫХ КОНСТРУКЦИЙ (В КОМПЛЕКТЕ С ГАЙКАМИ И ШАЙБАМИ) ЧЕРНЫЕ, ДИАМЕТР 24-48 ММ, ДЛИНА 55-300 ММ</v>
      </c>
      <c r="D416" s="19" t="str">
        <f>Source!H197</f>
        <v>кг</v>
      </c>
      <c r="E416" s="8">
        <f>Source!I197</f>
        <v>2.444</v>
      </c>
      <c r="F416" s="21">
        <f>Source!AK197</f>
        <v>10.41</v>
      </c>
      <c r="G416" s="34" t="s">
        <v>6</v>
      </c>
      <c r="H416" s="8">
        <f>Source!AW197</f>
        <v>1</v>
      </c>
      <c r="I416" s="22">
        <f>ROUND(Source!CQ197*Source!I197/IF(Source!BC197&lt;&gt;0,Source!BC197,1),2)+ROUND(Source!CR197*Source!I197/IF(Source!BB197&lt;&gt;0,Source!BB197,1),2)+ROUND(Source!CT197*Source!I197/IF(Source!BA197&lt;&gt;0,Source!BA197,1),2)</f>
        <v>25.44</v>
      </c>
      <c r="J416" s="8">
        <f>IF(Source!BC197&lt;&gt;0,Source!BC197,1)</f>
        <v>6.59</v>
      </c>
      <c r="K416" s="22"/>
      <c r="Q416">
        <f>ROUND((Source!DN197/100)*ROUND(Source!CT197*Source!I197/IF(Source!BA197&lt;&gt;0,Source!BA197,1),2),2)</f>
        <v>0</v>
      </c>
      <c r="R416">
        <f>Source!X197</f>
        <v>0</v>
      </c>
      <c r="S416">
        <f>ROUND((Source!DO197/100)*ROUND(Source!CT197*Source!I197/IF(Source!BA197&lt;&gt;0,Source!BA197,1),2),2)</f>
        <v>0</v>
      </c>
      <c r="T416">
        <f>Source!Y197</f>
        <v>0</v>
      </c>
      <c r="U416">
        <f>ROUND((175/100)*ROUND(Source!CS197*Source!I197/IF(Source!BS197&lt;&gt;0,Source!BS197,1),2),2)</f>
        <v>0</v>
      </c>
      <c r="V416">
        <f>ROUND((167/100)*ROUND(Source!CS197*Source!I197,2),2)</f>
        <v>0</v>
      </c>
      <c r="Z416">
        <f>IF(Source!BI197=3,I416,0)</f>
        <v>0</v>
      </c>
    </row>
    <row r="417" spans="1:11" ht="14.25">
      <c r="A417" s="17"/>
      <c r="B417" s="18"/>
      <c r="C417" s="18" t="s">
        <v>538</v>
      </c>
      <c r="D417" s="19" t="s">
        <v>539</v>
      </c>
      <c r="E417" s="8">
        <f>Source!DN196</f>
        <v>87</v>
      </c>
      <c r="F417" s="21"/>
      <c r="G417" s="20"/>
      <c r="H417" s="8"/>
      <c r="I417" s="22">
        <f>SUM(Q412:Q416)</f>
        <v>11.88</v>
      </c>
      <c r="J417" s="8">
        <f>Source!BZ196</f>
        <v>75</v>
      </c>
      <c r="K417" s="22"/>
    </row>
    <row r="418" spans="1:11" ht="14.25">
      <c r="A418" s="17"/>
      <c r="B418" s="18"/>
      <c r="C418" s="18" t="s">
        <v>540</v>
      </c>
      <c r="D418" s="19" t="s">
        <v>539</v>
      </c>
      <c r="E418" s="8">
        <f>Source!DO196</f>
        <v>105</v>
      </c>
      <c r="F418" s="21"/>
      <c r="G418" s="20"/>
      <c r="H418" s="8"/>
      <c r="I418" s="22">
        <f>SUM(S412:S417)</f>
        <v>14.34</v>
      </c>
      <c r="J418" s="8">
        <f>Source!CA196</f>
        <v>53</v>
      </c>
      <c r="K418" s="22"/>
    </row>
    <row r="419" spans="1:11" ht="14.25">
      <c r="A419" s="17"/>
      <c r="B419" s="18"/>
      <c r="C419" s="18" t="s">
        <v>541</v>
      </c>
      <c r="D419" s="19" t="s">
        <v>539</v>
      </c>
      <c r="E419" s="8">
        <f>175</f>
        <v>175</v>
      </c>
      <c r="F419" s="21"/>
      <c r="G419" s="20"/>
      <c r="H419" s="8"/>
      <c r="I419" s="22">
        <f>SUM(U412:U418)</f>
        <v>0.07</v>
      </c>
      <c r="J419" s="8">
        <f>167</f>
        <v>167</v>
      </c>
      <c r="K419" s="22"/>
    </row>
    <row r="420" spans="1:11" ht="14.25">
      <c r="A420" s="25"/>
      <c r="B420" s="26"/>
      <c r="C420" s="26" t="s">
        <v>542</v>
      </c>
      <c r="D420" s="27" t="s">
        <v>543</v>
      </c>
      <c r="E420" s="28">
        <f>Source!AQ196</f>
        <v>11.9</v>
      </c>
      <c r="F420" s="29"/>
      <c r="G420" s="30">
        <f>Source!DI196</f>
      </c>
      <c r="H420" s="28">
        <f>Source!AV196</f>
        <v>1.087</v>
      </c>
      <c r="I420" s="31">
        <f>Source!U196</f>
        <v>1.034824</v>
      </c>
      <c r="J420" s="28"/>
      <c r="K420" s="31"/>
    </row>
    <row r="421" spans="8:27" ht="15">
      <c r="H421" s="50">
        <f>ROUND(Source!CQ196*Source!I196/IF(Source!BC196&lt;&gt;0,Source!BC196,1),2)+ROUND(Source!CT196*Source!I196/IF(Source!BA196&lt;&gt;0,Source!BA196,1),2)+ROUND(Source!CR196*Source!I196/IF(Source!BB196&lt;&gt;0,Source!BB196,1),2)+SUM(I416:I419)</f>
        <v>65.57</v>
      </c>
      <c r="I421" s="50"/>
      <c r="J421" s="50">
        <f>Source!O196+SUM(K416:K419)</f>
        <v>180.18</v>
      </c>
      <c r="K421" s="50"/>
      <c r="O421" s="24">
        <f>H421</f>
        <v>65.57</v>
      </c>
      <c r="P421" s="24">
        <f>J421</f>
        <v>180.18</v>
      </c>
      <c r="X421">
        <f>IF(Source!BI196&lt;=1,H421,0)</f>
        <v>65.57</v>
      </c>
      <c r="Y421">
        <f>IF(Source!BI196=2,H421,0)</f>
        <v>0</v>
      </c>
      <c r="Z421">
        <f>IF(Source!BI196=3,H421,0)</f>
        <v>0</v>
      </c>
      <c r="AA421">
        <f>IF(Source!BI196=4,H421,0)</f>
        <v>0</v>
      </c>
    </row>
    <row r="422" spans="1:22" ht="57">
      <c r="A422" s="17" t="str">
        <f>Source!E198</f>
        <v>58</v>
      </c>
      <c r="B422" s="18" t="str">
        <f>Source!F198</f>
        <v>6.69-22-1</v>
      </c>
      <c r="C422" s="18" t="str">
        <f>Source!G198</f>
        <v>ОЧИСТКА ОТ ГРЯЗИ И СТРОИТЕЛЬНОГО МУСОРА КАНАЛОВ И ТРУБОПРОВОДОВ ДИАМЕТРОМ 300 ММ</v>
      </c>
      <c r="D422" s="19" t="str">
        <f>Source!H198</f>
        <v>м3</v>
      </c>
      <c r="E422" s="8">
        <f>Source!I198</f>
        <v>0.2</v>
      </c>
      <c r="F422" s="21"/>
      <c r="G422" s="20"/>
      <c r="H422" s="8"/>
      <c r="I422" s="22"/>
      <c r="J422" s="8"/>
      <c r="K422" s="22"/>
      <c r="Q422">
        <f>ROUND((Source!DN198/100)*ROUND(Source!CT198*Source!I198/IF(Source!BA198&lt;&gt;0,Source!BA198,1),2),2)</f>
        <v>35.08</v>
      </c>
      <c r="R422">
        <f>Source!X198</f>
        <v>393.61</v>
      </c>
      <c r="S422">
        <f>ROUND((Source!DO198/100)*ROUND(Source!CT198*Source!I198/IF(Source!BA198&lt;&gt;0,Source!BA198,1),2),2)</f>
        <v>26.99</v>
      </c>
      <c r="T422">
        <f>Source!Y198</f>
        <v>211.94</v>
      </c>
      <c r="U422">
        <f>ROUND((175/100)*ROUND(Source!CS198*Source!I198/IF(Source!BS198&lt;&gt;0,Source!BS198,1),2),2)</f>
        <v>0</v>
      </c>
      <c r="V422">
        <f>ROUND((167/100)*ROUND(Source!CS198*Source!I198,2),2)</f>
        <v>0</v>
      </c>
    </row>
    <row r="423" spans="1:23" ht="14.25">
      <c r="A423" s="17"/>
      <c r="B423" s="18"/>
      <c r="C423" s="18" t="s">
        <v>535</v>
      </c>
      <c r="D423" s="19"/>
      <c r="E423" s="8"/>
      <c r="F423" s="21">
        <f>Source!AO198</f>
        <v>184.1</v>
      </c>
      <c r="G423" s="20">
        <f>Source!DG198</f>
      </c>
      <c r="H423" s="8">
        <f>Source!AV198</f>
        <v>1.047</v>
      </c>
      <c r="I423" s="22">
        <f>ROUND(Source!CT198*Source!I198/IF(Source!BA198&lt;&gt;0,Source!BA198,1),2)</f>
        <v>38.55</v>
      </c>
      <c r="J423" s="8">
        <f>IF(Source!BA198&lt;&gt;0,Source!BA198,1)</f>
        <v>13.09</v>
      </c>
      <c r="K423" s="22"/>
      <c r="W423">
        <f>ROUND(Source!CT198*Source!I198/IF(Source!BA198&lt;&gt;0,Source!BA198,1),2)</f>
        <v>38.55</v>
      </c>
    </row>
    <row r="424" spans="1:11" ht="14.25">
      <c r="A424" s="17"/>
      <c r="B424" s="18"/>
      <c r="C424" s="18" t="s">
        <v>538</v>
      </c>
      <c r="D424" s="19" t="s">
        <v>539</v>
      </c>
      <c r="E424" s="8">
        <f>Source!DN198</f>
        <v>91</v>
      </c>
      <c r="F424" s="21"/>
      <c r="G424" s="20"/>
      <c r="H424" s="8"/>
      <c r="I424" s="22">
        <f>SUM(Q422:Q423)</f>
        <v>35.08</v>
      </c>
      <c r="J424" s="8">
        <f>Source!BZ198</f>
        <v>78</v>
      </c>
      <c r="K424" s="22"/>
    </row>
    <row r="425" spans="1:11" ht="14.25">
      <c r="A425" s="17"/>
      <c r="B425" s="18"/>
      <c r="C425" s="18" t="s">
        <v>540</v>
      </c>
      <c r="D425" s="19" t="s">
        <v>539</v>
      </c>
      <c r="E425" s="8">
        <f>Source!DO198</f>
        <v>70</v>
      </c>
      <c r="F425" s="21"/>
      <c r="G425" s="20"/>
      <c r="H425" s="8"/>
      <c r="I425" s="22">
        <f>SUM(S422:S424)</f>
        <v>26.99</v>
      </c>
      <c r="J425" s="8">
        <f>Source!CA198</f>
        <v>42</v>
      </c>
      <c r="K425" s="22"/>
    </row>
    <row r="426" spans="1:11" ht="14.25">
      <c r="A426" s="25"/>
      <c r="B426" s="26"/>
      <c r="C426" s="26" t="s">
        <v>542</v>
      </c>
      <c r="D426" s="27" t="s">
        <v>543</v>
      </c>
      <c r="E426" s="28">
        <f>Source!AQ198</f>
        <v>17.5</v>
      </c>
      <c r="F426" s="29"/>
      <c r="G426" s="30">
        <f>Source!DI198</f>
      </c>
      <c r="H426" s="28">
        <f>Source!AV198</f>
        <v>1.047</v>
      </c>
      <c r="I426" s="31">
        <f>Source!U198</f>
        <v>3.6645</v>
      </c>
      <c r="J426" s="28"/>
      <c r="K426" s="31"/>
    </row>
    <row r="427" spans="8:27" ht="15">
      <c r="H427" s="50">
        <f>ROUND(Source!CQ198*Source!I198/IF(Source!BC198&lt;&gt;0,Source!BC198,1),2)+ROUND(Source!CT198*Source!I198/IF(Source!BA198&lt;&gt;0,Source!BA198,1),2)+ROUND(Source!CR198*Source!I198/IF(Source!BB198&lt;&gt;0,Source!BB198,1),2)+SUM(I424:I425)</f>
        <v>100.61999999999999</v>
      </c>
      <c r="I427" s="50"/>
      <c r="J427" s="50">
        <f>Source!O198+SUM(K424:K425)</f>
        <v>504.63</v>
      </c>
      <c r="K427" s="50"/>
      <c r="O427" s="24">
        <f>H427</f>
        <v>100.61999999999999</v>
      </c>
      <c r="P427" s="24">
        <f>J427</f>
        <v>504.63</v>
      </c>
      <c r="X427">
        <f>IF(Source!BI198&lt;=1,H427,0)</f>
        <v>100.61999999999999</v>
      </c>
      <c r="Y427">
        <f>IF(Source!BI198=2,H427,0)</f>
        <v>0</v>
      </c>
      <c r="Z427">
        <f>IF(Source!BI198=3,H427,0)</f>
        <v>0</v>
      </c>
      <c r="AA427">
        <f>IF(Source!BI198=4,H427,0)</f>
        <v>0</v>
      </c>
    </row>
    <row r="429" spans="1:32" ht="15">
      <c r="A429" s="52" t="str">
        <f>CONCATENATE("Итого по разделу: ",IF(Source!G200&lt;&gt;"Новый раздел",Source!G200,""))</f>
        <v>Итого по разделу: Строительные работы</v>
      </c>
      <c r="B429" s="52"/>
      <c r="C429" s="52"/>
      <c r="D429" s="52"/>
      <c r="E429" s="52"/>
      <c r="F429" s="52"/>
      <c r="G429" s="52"/>
      <c r="H429" s="50">
        <f>SUM(O279:O428)</f>
        <v>2244.16</v>
      </c>
      <c r="I429" s="51"/>
      <c r="J429" s="50">
        <f>SUM(P279:P428)</f>
        <v>4423.699999999999</v>
      </c>
      <c r="K429" s="51"/>
      <c r="AF429" s="32" t="str">
        <f>CONCATENATE("Итого по разделу: ",IF(Source!G200&lt;&gt;"Новый раздел",Source!G200,""))</f>
        <v>Итого по разделу: Строительные работы</v>
      </c>
    </row>
    <row r="432" spans="1:31" ht="16.5">
      <c r="A432" s="54" t="str">
        <f>CONCATENATE("Раздел: ",IF(Source!G221&lt;&gt;"Новый раздел",Source!G221,""))</f>
        <v>Раздел: Электротехнические пусконаладочные работы</v>
      </c>
      <c r="B432" s="54"/>
      <c r="C432" s="54"/>
      <c r="D432" s="54"/>
      <c r="E432" s="54"/>
      <c r="F432" s="54"/>
      <c r="G432" s="54"/>
      <c r="H432" s="54"/>
      <c r="I432" s="54"/>
      <c r="J432" s="54"/>
      <c r="K432" s="54"/>
      <c r="AE432" s="16" t="str">
        <f>CONCATENATE("Раздел: ",IF(Source!G221&lt;&gt;"Новый раздел",Source!G221,""))</f>
        <v>Раздел: Электротехнические пусконаладочные работы</v>
      </c>
    </row>
    <row r="433" spans="1:22" ht="42.75">
      <c r="A433" s="17" t="str">
        <f>Source!E225</f>
        <v>59</v>
      </c>
      <c r="B433" s="18" t="str">
        <f>Source!F225</f>
        <v>5.1-152-1</v>
      </c>
      <c r="C433" s="18" t="str">
        <f>Source!G225</f>
        <v>ПРОВЕРКА НАЛИЧИЯ ЦЕПИ МЕЖДУ ЗАЗЕМЛИТЕЛЯМИ И ЗАЗЕМЛЕННЫМИ ЭЛЕМЕНТАМИ</v>
      </c>
      <c r="D433" s="19" t="str">
        <f>Source!H225</f>
        <v>точка</v>
      </c>
      <c r="E433" s="8">
        <f>Source!I225</f>
        <v>1</v>
      </c>
      <c r="F433" s="21"/>
      <c r="G433" s="20"/>
      <c r="H433" s="8"/>
      <c r="I433" s="22"/>
      <c r="J433" s="8"/>
      <c r="K433" s="22"/>
      <c r="Q433">
        <f>ROUND((Source!DN225/100)*ROUND(Source!CT225*Source!I225/IF(Source!BA225&lt;&gt;0,Source!BA225,1),2),2)</f>
        <v>1.43</v>
      </c>
      <c r="R433">
        <f>Source!X225</f>
        <v>18.12</v>
      </c>
      <c r="S433">
        <f>ROUND((Source!DO225/100)*ROUND(Source!CT225*Source!I225/IF(Source!BA225&lt;&gt;0,Source!BA225,1),2),2)</f>
        <v>1.33</v>
      </c>
      <c r="T433">
        <f>Source!Y225</f>
        <v>10.42</v>
      </c>
      <c r="U433">
        <f>ROUND((175/100)*ROUND(Source!CS225*Source!I225/IF(Source!BS225&lt;&gt;0,Source!BS225,1),2),2)</f>
        <v>0</v>
      </c>
      <c r="V433">
        <f>ROUND((167/100)*ROUND(Source!CS225*Source!I225,2),2)</f>
        <v>0</v>
      </c>
    </row>
    <row r="434" spans="1:23" ht="14.25">
      <c r="A434" s="17"/>
      <c r="B434" s="18"/>
      <c r="C434" s="18" t="s">
        <v>535</v>
      </c>
      <c r="D434" s="19"/>
      <c r="E434" s="8"/>
      <c r="F434" s="21">
        <f>Source!AO225</f>
        <v>2.37</v>
      </c>
      <c r="G434" s="20" t="str">
        <f>Source!DG225</f>
        <v>)*0,8</v>
      </c>
      <c r="H434" s="8">
        <f>Source!AV225</f>
        <v>1</v>
      </c>
      <c r="I434" s="22">
        <f>ROUND(Source!CT225*Source!I225/IF(Source!BA225&lt;&gt;0,Source!BA225,1),2)</f>
        <v>1.9</v>
      </c>
      <c r="J434" s="8">
        <f>IF(Source!BA225&lt;&gt;0,Source!BA225,1)</f>
        <v>13.09</v>
      </c>
      <c r="K434" s="22"/>
      <c r="W434">
        <f>ROUND(Source!CT225*Source!I225/IF(Source!BA225&lt;&gt;0,Source!BA225,1),2)</f>
        <v>1.9</v>
      </c>
    </row>
    <row r="435" spans="1:11" ht="14.25">
      <c r="A435" s="17"/>
      <c r="B435" s="18"/>
      <c r="C435" s="18" t="s">
        <v>538</v>
      </c>
      <c r="D435" s="19" t="s">
        <v>539</v>
      </c>
      <c r="E435" s="8">
        <f>Source!DN225</f>
        <v>75</v>
      </c>
      <c r="F435" s="21"/>
      <c r="G435" s="20"/>
      <c r="H435" s="8"/>
      <c r="I435" s="22">
        <f>SUM(Q433:Q434)</f>
        <v>1.43</v>
      </c>
      <c r="J435" s="8">
        <f>Source!BZ225</f>
        <v>73</v>
      </c>
      <c r="K435" s="22"/>
    </row>
    <row r="436" spans="1:11" ht="14.25">
      <c r="A436" s="17"/>
      <c r="B436" s="18"/>
      <c r="C436" s="18" t="s">
        <v>540</v>
      </c>
      <c r="D436" s="19" t="s">
        <v>539</v>
      </c>
      <c r="E436" s="8">
        <f>Source!DO225</f>
        <v>70</v>
      </c>
      <c r="F436" s="21"/>
      <c r="G436" s="20"/>
      <c r="H436" s="8"/>
      <c r="I436" s="22">
        <f>SUM(S433:S435)</f>
        <v>1.33</v>
      </c>
      <c r="J436" s="8">
        <f>Source!CA225</f>
        <v>42</v>
      </c>
      <c r="K436" s="22"/>
    </row>
    <row r="437" spans="1:11" ht="14.25">
      <c r="A437" s="25"/>
      <c r="B437" s="26"/>
      <c r="C437" s="26" t="s">
        <v>542</v>
      </c>
      <c r="D437" s="27" t="s">
        <v>543</v>
      </c>
      <c r="E437" s="28">
        <f>Source!AQ225</f>
        <v>0.15</v>
      </c>
      <c r="F437" s="29"/>
      <c r="G437" s="30" t="str">
        <f>Source!DI225</f>
        <v>)*0,8</v>
      </c>
      <c r="H437" s="28">
        <f>Source!AV225</f>
        <v>1</v>
      </c>
      <c r="I437" s="31">
        <f>Source!U225</f>
        <v>0.12</v>
      </c>
      <c r="J437" s="28"/>
      <c r="K437" s="31"/>
    </row>
    <row r="438" spans="8:27" ht="15">
      <c r="H438" s="50">
        <f>ROUND(Source!CQ225*Source!I225/IF(Source!BC225&lt;&gt;0,Source!BC225,1),2)+ROUND(Source!CT225*Source!I225/IF(Source!BA225&lt;&gt;0,Source!BA225,1),2)+ROUND(Source!CR225*Source!I225/IF(Source!BB225&lt;&gt;0,Source!BB225,1),2)+SUM(I435:I436)</f>
        <v>4.66</v>
      </c>
      <c r="I438" s="50"/>
      <c r="J438" s="50">
        <f>Source!O225+SUM(K435:K436)</f>
        <v>24.82</v>
      </c>
      <c r="K438" s="50"/>
      <c r="O438" s="24">
        <f>H438</f>
        <v>4.66</v>
      </c>
      <c r="P438" s="24">
        <f>J438</f>
        <v>24.82</v>
      </c>
      <c r="X438">
        <f>IF(Source!BI225&lt;=1,H438,0)</f>
        <v>0</v>
      </c>
      <c r="Y438">
        <f>IF(Source!BI225=2,H438,0)</f>
        <v>0</v>
      </c>
      <c r="Z438">
        <f>IF(Source!BI225=3,H438,0)</f>
        <v>0</v>
      </c>
      <c r="AA438">
        <f>IF(Source!BI225=4,H438,0)</f>
        <v>4.66</v>
      </c>
    </row>
    <row r="439" spans="1:22" ht="28.5">
      <c r="A439" s="17" t="str">
        <f>Source!E226</f>
        <v>60</v>
      </c>
      <c r="B439" s="18" t="str">
        <f>Source!F226</f>
        <v>5.1-154-1</v>
      </c>
      <c r="C439" s="18" t="str">
        <f>Source!G226</f>
        <v>ЗАМЕР ПОЛНОГО СОПРОТИВЛЕНИЯ ЦЕПИ "ФАЗА-НУЛЬ"</v>
      </c>
      <c r="D439" s="19" t="str">
        <f>Source!H226</f>
        <v>токоприемник</v>
      </c>
      <c r="E439" s="8">
        <f>Source!I226</f>
        <v>1</v>
      </c>
      <c r="F439" s="21"/>
      <c r="G439" s="20"/>
      <c r="H439" s="8"/>
      <c r="I439" s="22"/>
      <c r="J439" s="8"/>
      <c r="K439" s="22"/>
      <c r="Q439">
        <f>ROUND((Source!DN226/100)*ROUND(Source!CT226*Source!I226/IF(Source!BA226&lt;&gt;0,Source!BA226,1),2),2)</f>
        <v>9.5</v>
      </c>
      <c r="R439">
        <f>Source!X226</f>
        <v>121.01</v>
      </c>
      <c r="S439">
        <f>ROUND((Source!DO226/100)*ROUND(Source!CT226*Source!I226/IF(Source!BA226&lt;&gt;0,Source!BA226,1),2),2)</f>
        <v>8.86</v>
      </c>
      <c r="T439">
        <f>Source!Y226</f>
        <v>69.62</v>
      </c>
      <c r="U439">
        <f>ROUND((175/100)*ROUND(Source!CS226*Source!I226/IF(Source!BS226&lt;&gt;0,Source!BS226,1),2),2)</f>
        <v>0</v>
      </c>
      <c r="V439">
        <f>ROUND((167/100)*ROUND(Source!CS226*Source!I226,2),2)</f>
        <v>0</v>
      </c>
    </row>
    <row r="440" spans="1:23" ht="14.25">
      <c r="A440" s="17"/>
      <c r="B440" s="18"/>
      <c r="C440" s="18" t="s">
        <v>535</v>
      </c>
      <c r="D440" s="19"/>
      <c r="E440" s="8"/>
      <c r="F440" s="21">
        <f>Source!AO226</f>
        <v>15.83</v>
      </c>
      <c r="G440" s="20" t="str">
        <f>Source!DG226</f>
        <v>)*0,8</v>
      </c>
      <c r="H440" s="8">
        <f>Source!AV226</f>
        <v>1</v>
      </c>
      <c r="I440" s="22">
        <f>ROUND(Source!CT226*Source!I226/IF(Source!BA226&lt;&gt;0,Source!BA226,1),2)</f>
        <v>12.66</v>
      </c>
      <c r="J440" s="8">
        <f>IF(Source!BA226&lt;&gt;0,Source!BA226,1)</f>
        <v>13.09</v>
      </c>
      <c r="K440" s="22"/>
      <c r="W440">
        <f>ROUND(Source!CT226*Source!I226/IF(Source!BA226&lt;&gt;0,Source!BA226,1),2)</f>
        <v>12.66</v>
      </c>
    </row>
    <row r="441" spans="1:11" ht="14.25">
      <c r="A441" s="17"/>
      <c r="B441" s="18"/>
      <c r="C441" s="18" t="s">
        <v>538</v>
      </c>
      <c r="D441" s="19" t="s">
        <v>539</v>
      </c>
      <c r="E441" s="8">
        <f>Source!DN226</f>
        <v>75</v>
      </c>
      <c r="F441" s="21"/>
      <c r="G441" s="20"/>
      <c r="H441" s="8"/>
      <c r="I441" s="22">
        <f>SUM(Q439:Q440)</f>
        <v>9.5</v>
      </c>
      <c r="J441" s="8">
        <f>Source!BZ226</f>
        <v>73</v>
      </c>
      <c r="K441" s="22"/>
    </row>
    <row r="442" spans="1:11" ht="14.25">
      <c r="A442" s="17"/>
      <c r="B442" s="18"/>
      <c r="C442" s="18" t="s">
        <v>540</v>
      </c>
      <c r="D442" s="19" t="s">
        <v>539</v>
      </c>
      <c r="E442" s="8">
        <f>Source!DO226</f>
        <v>70</v>
      </c>
      <c r="F442" s="21"/>
      <c r="G442" s="20"/>
      <c r="H442" s="8"/>
      <c r="I442" s="22">
        <f>SUM(S439:S441)</f>
        <v>8.86</v>
      </c>
      <c r="J442" s="8">
        <f>Source!CA226</f>
        <v>42</v>
      </c>
      <c r="K442" s="22"/>
    </row>
    <row r="443" spans="1:11" ht="14.25">
      <c r="A443" s="25"/>
      <c r="B443" s="26"/>
      <c r="C443" s="26" t="s">
        <v>542</v>
      </c>
      <c r="D443" s="27" t="s">
        <v>543</v>
      </c>
      <c r="E443" s="28">
        <f>Source!AQ226</f>
        <v>1</v>
      </c>
      <c r="F443" s="29"/>
      <c r="G443" s="30" t="str">
        <f>Source!DI226</f>
        <v>)*0,8</v>
      </c>
      <c r="H443" s="28">
        <f>Source!AV226</f>
        <v>1</v>
      </c>
      <c r="I443" s="31">
        <f>Source!U226</f>
        <v>0.8</v>
      </c>
      <c r="J443" s="28"/>
      <c r="K443" s="31"/>
    </row>
    <row r="444" spans="8:27" ht="15">
      <c r="H444" s="50">
        <f>ROUND(Source!CQ226*Source!I226/IF(Source!BC226&lt;&gt;0,Source!BC226,1),2)+ROUND(Source!CT226*Source!I226/IF(Source!BA226&lt;&gt;0,Source!BA226,1),2)+ROUND(Source!CR226*Source!I226/IF(Source!BB226&lt;&gt;0,Source!BB226,1),2)+SUM(I441:I442)</f>
        <v>31.02</v>
      </c>
      <c r="I444" s="50"/>
      <c r="J444" s="50">
        <f>Source!O226+SUM(K441:K442)</f>
        <v>165.77</v>
      </c>
      <c r="K444" s="50"/>
      <c r="O444" s="24">
        <f>H444</f>
        <v>31.02</v>
      </c>
      <c r="P444" s="24">
        <f>J444</f>
        <v>165.77</v>
      </c>
      <c r="X444">
        <f>IF(Source!BI226&lt;=1,H444,0)</f>
        <v>0</v>
      </c>
      <c r="Y444">
        <f>IF(Source!BI226=2,H444,0)</f>
        <v>0</v>
      </c>
      <c r="Z444">
        <f>IF(Source!BI226=3,H444,0)</f>
        <v>0</v>
      </c>
      <c r="AA444">
        <f>IF(Source!BI226=4,H444,0)</f>
        <v>31.02</v>
      </c>
    </row>
    <row r="445" spans="1:22" ht="128.25">
      <c r="A445" s="17" t="str">
        <f>Source!E227</f>
        <v>61</v>
      </c>
      <c r="B445" s="18" t="str">
        <f>Source!F227</f>
        <v>5.1-162-1</v>
      </c>
      <c r="C445" s="18" t="str">
        <f>Source!G227</f>
        <v>ИЗМЕРЕНИЕ СОПРОТИВЛЕНИЯ ИЗОЛЯЦИИ МЕГАОММЕТРОМ КАБЕЛЬНЫХ И ДРУГИХ ЛИНИЙ НАПРЯЖЕНИЕМ ДО 1 КВ, ПРЕДНАЗНАЧЕННЫХ ДЛЯ ПЕРЕДАЧИ ЭЛЕКТРОЭНЕРГИИ К РАСПРЕДЕЛИТЕЛЬНЫМ УСТРОЙСТВАМ, ЩИТАМ, ШКАФАМ И КОММУТАЦИОННЫМ АППАРАТАМ</v>
      </c>
      <c r="D445" s="19" t="str">
        <f>Source!H227</f>
        <v>измерение</v>
      </c>
      <c r="E445" s="8">
        <f>Source!I227</f>
        <v>2</v>
      </c>
      <c r="F445" s="21"/>
      <c r="G445" s="20"/>
      <c r="H445" s="8"/>
      <c r="I445" s="22"/>
      <c r="J445" s="8"/>
      <c r="K445" s="22"/>
      <c r="Q445">
        <f>ROUND((Source!DN227/100)*ROUND(Source!CT227*Source!I227/IF(Source!BA227&lt;&gt;0,Source!BA227,1),2),2)</f>
        <v>6.84</v>
      </c>
      <c r="R445">
        <f>Source!X227</f>
        <v>87.15</v>
      </c>
      <c r="S445">
        <f>ROUND((Source!DO227/100)*ROUND(Source!CT227*Source!I227/IF(Source!BA227&lt;&gt;0,Source!BA227,1),2),2)</f>
        <v>6.38</v>
      </c>
      <c r="T445">
        <f>Source!Y227</f>
        <v>50.14</v>
      </c>
      <c r="U445">
        <f>ROUND((175/100)*ROUND(Source!CS227*Source!I227/IF(Source!BS227&lt;&gt;0,Source!BS227,1),2),2)</f>
        <v>0</v>
      </c>
      <c r="V445">
        <f>ROUND((167/100)*ROUND(Source!CS227*Source!I227,2),2)</f>
        <v>0</v>
      </c>
    </row>
    <row r="446" spans="1:23" ht="14.25">
      <c r="A446" s="17"/>
      <c r="B446" s="18"/>
      <c r="C446" s="18" t="s">
        <v>535</v>
      </c>
      <c r="D446" s="19"/>
      <c r="E446" s="8"/>
      <c r="F446" s="21">
        <f>Source!AO227</f>
        <v>5.7</v>
      </c>
      <c r="G446" s="20" t="str">
        <f>Source!DG227</f>
        <v>)*0,8</v>
      </c>
      <c r="H446" s="8">
        <f>Source!AV227</f>
        <v>1</v>
      </c>
      <c r="I446" s="22">
        <f>ROUND(Source!CT227*Source!I227/IF(Source!BA227&lt;&gt;0,Source!BA227,1),2)</f>
        <v>9.12</v>
      </c>
      <c r="J446" s="8">
        <f>IF(Source!BA227&lt;&gt;0,Source!BA227,1)</f>
        <v>13.09</v>
      </c>
      <c r="K446" s="22"/>
      <c r="W446">
        <f>ROUND(Source!CT227*Source!I227/IF(Source!BA227&lt;&gt;0,Source!BA227,1),2)</f>
        <v>9.12</v>
      </c>
    </row>
    <row r="447" spans="1:11" ht="14.25">
      <c r="A447" s="17"/>
      <c r="B447" s="18"/>
      <c r="C447" s="18" t="s">
        <v>538</v>
      </c>
      <c r="D447" s="19" t="s">
        <v>539</v>
      </c>
      <c r="E447" s="8">
        <f>Source!DN227</f>
        <v>75</v>
      </c>
      <c r="F447" s="21"/>
      <c r="G447" s="20"/>
      <c r="H447" s="8"/>
      <c r="I447" s="22">
        <f>SUM(Q445:Q446)</f>
        <v>6.84</v>
      </c>
      <c r="J447" s="8">
        <f>Source!BZ227</f>
        <v>73</v>
      </c>
      <c r="K447" s="22"/>
    </row>
    <row r="448" spans="1:11" ht="14.25">
      <c r="A448" s="17"/>
      <c r="B448" s="18"/>
      <c r="C448" s="18" t="s">
        <v>540</v>
      </c>
      <c r="D448" s="19" t="s">
        <v>539</v>
      </c>
      <c r="E448" s="8">
        <f>Source!DO227</f>
        <v>70</v>
      </c>
      <c r="F448" s="21"/>
      <c r="G448" s="20"/>
      <c r="H448" s="8"/>
      <c r="I448" s="22">
        <f>SUM(S445:S447)</f>
        <v>6.38</v>
      </c>
      <c r="J448" s="8">
        <f>Source!CA227</f>
        <v>42</v>
      </c>
      <c r="K448" s="22"/>
    </row>
    <row r="449" spans="1:11" ht="14.25">
      <c r="A449" s="25"/>
      <c r="B449" s="26"/>
      <c r="C449" s="26" t="s">
        <v>542</v>
      </c>
      <c r="D449" s="27" t="s">
        <v>543</v>
      </c>
      <c r="E449" s="28">
        <f>Source!AQ227</f>
        <v>0.36</v>
      </c>
      <c r="F449" s="29"/>
      <c r="G449" s="30" t="str">
        <f>Source!DI227</f>
        <v>)*0,8</v>
      </c>
      <c r="H449" s="28">
        <f>Source!AV227</f>
        <v>1</v>
      </c>
      <c r="I449" s="31">
        <f>Source!U227</f>
        <v>0.576</v>
      </c>
      <c r="J449" s="28"/>
      <c r="K449" s="31"/>
    </row>
    <row r="450" spans="8:27" ht="15">
      <c r="H450" s="50">
        <f>ROUND(Source!CQ227*Source!I227/IF(Source!BC227&lt;&gt;0,Source!BC227,1),2)+ROUND(Source!CT227*Source!I227/IF(Source!BA227&lt;&gt;0,Source!BA227,1),2)+ROUND(Source!CR227*Source!I227/IF(Source!BB227&lt;&gt;0,Source!BB227,1),2)+SUM(I447:I448)</f>
        <v>22.339999999999996</v>
      </c>
      <c r="I450" s="50"/>
      <c r="J450" s="50">
        <f>Source!O227+SUM(K447:K448)</f>
        <v>119.38</v>
      </c>
      <c r="K450" s="50"/>
      <c r="O450" s="24">
        <f>H450</f>
        <v>22.339999999999996</v>
      </c>
      <c r="P450" s="24">
        <f>J450</f>
        <v>119.38</v>
      </c>
      <c r="X450">
        <f>IF(Source!BI227&lt;=1,H450,0)</f>
        <v>0</v>
      </c>
      <c r="Y450">
        <f>IF(Source!BI227=2,H450,0)</f>
        <v>0</v>
      </c>
      <c r="Z450">
        <f>IF(Source!BI227=3,H450,0)</f>
        <v>0</v>
      </c>
      <c r="AA450">
        <f>IF(Source!BI227=4,H450,0)</f>
        <v>22.339999999999996</v>
      </c>
    </row>
    <row r="452" spans="1:32" ht="15">
      <c r="A452" s="52" t="str">
        <f>CONCATENATE("Итого по разделу: ",IF(Source!G229&lt;&gt;"Новый раздел",Source!G229,""))</f>
        <v>Итого по разделу: Электротехнические пусконаладочные работы</v>
      </c>
      <c r="B452" s="52"/>
      <c r="C452" s="52"/>
      <c r="D452" s="52"/>
      <c r="E452" s="52"/>
      <c r="F452" s="52"/>
      <c r="G452" s="52"/>
      <c r="H452" s="50">
        <f>SUM(O432:O451)</f>
        <v>58.019999999999996</v>
      </c>
      <c r="I452" s="51"/>
      <c r="J452" s="50">
        <f>SUM(P432:P451)</f>
        <v>309.97</v>
      </c>
      <c r="K452" s="51"/>
      <c r="AF452" s="32" t="str">
        <f>CONCATENATE("Итого по разделу: ",IF(Source!G229&lt;&gt;"Новый раздел",Source!G229,""))</f>
        <v>Итого по разделу: Электротехнические пусконаладочные работы</v>
      </c>
    </row>
    <row r="455" spans="1:31" ht="16.5">
      <c r="A455" s="54" t="str">
        <f>CONCATENATE("Раздел: ",IF(Source!G250&lt;&gt;"Новый раздел",Source!G250,""))</f>
        <v>Раздел: Организация дорожного движения на период строительства</v>
      </c>
      <c r="B455" s="54"/>
      <c r="C455" s="54"/>
      <c r="D455" s="54"/>
      <c r="E455" s="54"/>
      <c r="F455" s="54"/>
      <c r="G455" s="54"/>
      <c r="H455" s="54"/>
      <c r="I455" s="54"/>
      <c r="J455" s="54"/>
      <c r="K455" s="54"/>
      <c r="AE455" s="16" t="str">
        <f>CONCATENATE("Раздел: ",IF(Source!G250&lt;&gt;"Новый раздел",Source!G250,""))</f>
        <v>Раздел: Организация дорожного движения на период строительства</v>
      </c>
    </row>
    <row r="456" spans="1:22" ht="28.5">
      <c r="A456" s="17" t="str">
        <f>Source!E254</f>
        <v>62</v>
      </c>
      <c r="B456" s="18" t="str">
        <f>Source!F254</f>
        <v>6.68-41-1</v>
      </c>
      <c r="C456" s="18" t="str">
        <f>Source!G254</f>
        <v>ОГРАЖДЕНИЕ ПРЕДРЕМОНТНОЙ ЗОНЫ</v>
      </c>
      <c r="D456" s="19" t="str">
        <f>Source!H254</f>
        <v>м</v>
      </c>
      <c r="E456" s="8">
        <f>Source!I254</f>
        <v>100</v>
      </c>
      <c r="F456" s="21"/>
      <c r="G456" s="20"/>
      <c r="H456" s="8"/>
      <c r="I456" s="22"/>
      <c r="J456" s="8"/>
      <c r="K456" s="22"/>
      <c r="Q456">
        <f>ROUND((Source!DN254/100)*ROUND(Source!CT254*Source!I254/IF(Source!BA254&lt;&gt;0,Source!BA254,1),2),2)</f>
        <v>57.4</v>
      </c>
      <c r="R456">
        <f>Source!X254</f>
        <v>644.03</v>
      </c>
      <c r="S456">
        <f>ROUND((Source!DO254/100)*ROUND(Source!CT254*Source!I254/IF(Source!BA254&lt;&gt;0,Source!BA254,1),2),2)</f>
        <v>32.39</v>
      </c>
      <c r="T456">
        <f>Source!Y254</f>
        <v>225.41</v>
      </c>
      <c r="U456">
        <f>ROUND((175/100)*ROUND(Source!CS254*Source!I254/IF(Source!BS254&lt;&gt;0,Source!BS254,1),2),2)</f>
        <v>35</v>
      </c>
      <c r="V456">
        <f>ROUND((167/100)*ROUND(Source!CS254*Source!I254,2),2)</f>
        <v>437.21</v>
      </c>
    </row>
    <row r="457" spans="1:23" ht="14.25">
      <c r="A457" s="17"/>
      <c r="B457" s="18"/>
      <c r="C457" s="18" t="s">
        <v>535</v>
      </c>
      <c r="D457" s="19"/>
      <c r="E457" s="8"/>
      <c r="F457" s="21">
        <f>Source!AO254</f>
        <v>0.41</v>
      </c>
      <c r="G457" s="20">
        <f>Source!DG254</f>
      </c>
      <c r="H457" s="8">
        <f>Source!AV254</f>
        <v>1</v>
      </c>
      <c r="I457" s="22">
        <f>ROUND(Source!CT254*Source!I254/IF(Source!BA254&lt;&gt;0,Source!BA254,1),2)</f>
        <v>41</v>
      </c>
      <c r="J457" s="8">
        <f>IF(Source!BA254&lt;&gt;0,Source!BA254,1)</f>
        <v>13.09</v>
      </c>
      <c r="K457" s="22"/>
      <c r="W457">
        <f>ROUND(Source!CT254*Source!I254/IF(Source!BA254&lt;&gt;0,Source!BA254,1),2)</f>
        <v>41</v>
      </c>
    </row>
    <row r="458" spans="1:11" ht="14.25">
      <c r="A458" s="17"/>
      <c r="B458" s="18"/>
      <c r="C458" s="18" t="s">
        <v>536</v>
      </c>
      <c r="D458" s="19"/>
      <c r="E458" s="8"/>
      <c r="F458" s="21">
        <f>Source!AM254</f>
        <v>0.8</v>
      </c>
      <c r="G458" s="20">
        <f>Source!DE254</f>
      </c>
      <c r="H458" s="8">
        <f>Source!AV254</f>
        <v>1</v>
      </c>
      <c r="I458" s="22">
        <f>ROUND(Source!CR254*Source!I254/IF(Source!BB254&lt;&gt;0,Source!BB254,1),2)</f>
        <v>80</v>
      </c>
      <c r="J458" s="8">
        <f>IF(Source!BB254&lt;&gt;0,Source!BB254,1)</f>
        <v>7.9</v>
      </c>
      <c r="K458" s="22"/>
    </row>
    <row r="459" spans="1:23" ht="14.25">
      <c r="A459" s="17"/>
      <c r="B459" s="18"/>
      <c r="C459" s="18" t="s">
        <v>537</v>
      </c>
      <c r="D459" s="19"/>
      <c r="E459" s="8"/>
      <c r="F459" s="21">
        <f>Source!AN254</f>
        <v>0.2</v>
      </c>
      <c r="G459" s="20">
        <f>Source!DF254</f>
      </c>
      <c r="H459" s="8">
        <f>Source!AV254</f>
        <v>1</v>
      </c>
      <c r="I459" s="23">
        <f>ROUND(Source!CS254*Source!I254/IF(Source!BS254&lt;&gt;0,Source!BS254,1),2)</f>
        <v>20</v>
      </c>
      <c r="J459" s="8">
        <f>IF(Source!BS254&lt;&gt;0,Source!BS254,1)</f>
        <v>13.09</v>
      </c>
      <c r="K459" s="23"/>
      <c r="W459">
        <f>ROUND(Source!CS254*Source!I254/IF(Source!BS254&lt;&gt;0,Source!BS254,1),2)</f>
        <v>20</v>
      </c>
    </row>
    <row r="460" spans="1:11" ht="14.25">
      <c r="A460" s="17"/>
      <c r="B460" s="18"/>
      <c r="C460" s="18" t="s">
        <v>538</v>
      </c>
      <c r="D460" s="19" t="s">
        <v>539</v>
      </c>
      <c r="E460" s="8">
        <f>Source!DN254</f>
        <v>140</v>
      </c>
      <c r="F460" s="21"/>
      <c r="G460" s="20"/>
      <c r="H460" s="8"/>
      <c r="I460" s="22">
        <f>SUM(Q456:Q459)</f>
        <v>57.4</v>
      </c>
      <c r="J460" s="8">
        <f>Source!BZ254</f>
        <v>120</v>
      </c>
      <c r="K460" s="22"/>
    </row>
    <row r="461" spans="1:11" ht="14.25">
      <c r="A461" s="17"/>
      <c r="B461" s="18"/>
      <c r="C461" s="18" t="s">
        <v>540</v>
      </c>
      <c r="D461" s="19" t="s">
        <v>539</v>
      </c>
      <c r="E461" s="8">
        <f>Source!DO254</f>
        <v>79</v>
      </c>
      <c r="F461" s="21"/>
      <c r="G461" s="20"/>
      <c r="H461" s="8"/>
      <c r="I461" s="22">
        <f>SUM(S456:S460)</f>
        <v>32.39</v>
      </c>
      <c r="J461" s="8">
        <f>Source!CA254</f>
        <v>42</v>
      </c>
      <c r="K461" s="22"/>
    </row>
    <row r="462" spans="1:11" ht="14.25">
      <c r="A462" s="17"/>
      <c r="B462" s="18"/>
      <c r="C462" s="18" t="s">
        <v>541</v>
      </c>
      <c r="D462" s="19" t="s">
        <v>539</v>
      </c>
      <c r="E462" s="8">
        <f>175</f>
        <v>175</v>
      </c>
      <c r="F462" s="21"/>
      <c r="G462" s="20"/>
      <c r="H462" s="8"/>
      <c r="I462" s="22">
        <f>SUM(U456:U461)</f>
        <v>35</v>
      </c>
      <c r="J462" s="8">
        <f>167</f>
        <v>167</v>
      </c>
      <c r="K462" s="22"/>
    </row>
    <row r="463" spans="1:11" ht="14.25">
      <c r="A463" s="25"/>
      <c r="B463" s="26"/>
      <c r="C463" s="26" t="s">
        <v>542</v>
      </c>
      <c r="D463" s="27" t="s">
        <v>543</v>
      </c>
      <c r="E463" s="28">
        <f>Source!AQ254</f>
        <v>0.04</v>
      </c>
      <c r="F463" s="29"/>
      <c r="G463" s="30">
        <f>Source!DI254</f>
      </c>
      <c r="H463" s="28">
        <f>Source!AV254</f>
        <v>1</v>
      </c>
      <c r="I463" s="31">
        <f>Source!U254</f>
        <v>4</v>
      </c>
      <c r="J463" s="28"/>
      <c r="K463" s="31"/>
    </row>
    <row r="464" spans="8:27" ht="15">
      <c r="H464" s="50">
        <f>ROUND(Source!CQ254*Source!I254/IF(Source!BC254&lt;&gt;0,Source!BC254,1),2)+ROUND(Source!CT254*Source!I254/IF(Source!BA254&lt;&gt;0,Source!BA254,1),2)+ROUND(Source!CR254*Source!I254/IF(Source!BB254&lt;&gt;0,Source!BB254,1),2)+SUM(I460:I462)</f>
        <v>245.79</v>
      </c>
      <c r="I464" s="50"/>
      <c r="J464" s="50"/>
      <c r="K464" s="50"/>
      <c r="O464" s="24">
        <f>H464</f>
        <v>245.79</v>
      </c>
      <c r="P464" s="24">
        <f>J464</f>
        <v>0</v>
      </c>
      <c r="X464">
        <f>IF(Source!BI254&lt;=1,H464,0)</f>
        <v>245.79</v>
      </c>
      <c r="Y464">
        <f>IF(Source!BI254=2,H464,0)</f>
        <v>0</v>
      </c>
      <c r="Z464">
        <f>IF(Source!BI254=3,H464,0)</f>
        <v>0</v>
      </c>
      <c r="AA464">
        <f>IF(Source!BI254=4,H464,0)</f>
        <v>0</v>
      </c>
    </row>
    <row r="466" spans="1:32" ht="15">
      <c r="A466" s="52" t="str">
        <f>CONCATENATE("Итого по разделу: ",IF(Source!G256&lt;&gt;"Новый раздел",Source!G256,""))</f>
        <v>Итого по разделу: Организация дорожного движения на период строительства</v>
      </c>
      <c r="B466" s="52"/>
      <c r="C466" s="52"/>
      <c r="D466" s="52"/>
      <c r="E466" s="52"/>
      <c r="F466" s="52"/>
      <c r="G466" s="52"/>
      <c r="H466" s="50">
        <f>SUM(O455:O465)</f>
        <v>245.79</v>
      </c>
      <c r="I466" s="51"/>
      <c r="J466" s="50">
        <f>SUM(P455:P465)</f>
        <v>0</v>
      </c>
      <c r="K466" s="51"/>
      <c r="AF466" s="32" t="str">
        <f>CONCATENATE("Итого по разделу: ",IF(Source!G256&lt;&gt;"Новый раздел",Source!G256,""))</f>
        <v>Итого по разделу: Организация дорожного движения на период строительства</v>
      </c>
    </row>
    <row r="469" spans="1:32" ht="15">
      <c r="A469" s="52" t="str">
        <f>CONCATENATE("Итого по смете: ",IF(Source!G298&lt;&gt;"Новый объект",Source!G298,""))</f>
        <v>Итого по смете: Ахивное дело № 13</v>
      </c>
      <c r="B469" s="52"/>
      <c r="C469" s="52"/>
      <c r="D469" s="52"/>
      <c r="E469" s="52"/>
      <c r="F469" s="52"/>
      <c r="G469" s="52"/>
      <c r="H469" s="50"/>
      <c r="I469" s="51"/>
      <c r="J469" s="50"/>
      <c r="K469" s="51"/>
      <c r="AF469" s="32" t="str">
        <f>CONCATENATE("Итого по смете: ",IF(Source!G298&lt;&gt;"Новый объект",Source!G298,""))</f>
        <v>Итого по смете: Ахивное дело № 13</v>
      </c>
    </row>
    <row r="473" spans="1:11" ht="14.25">
      <c r="A473" s="53" t="s">
        <v>547</v>
      </c>
      <c r="B473" s="53"/>
      <c r="C473" s="35" t="str">
        <f>IF(Source!AC12&lt;&gt;"",Source!AC12," ")</f>
        <v> </v>
      </c>
      <c r="D473" s="35"/>
      <c r="E473" s="35"/>
      <c r="F473" s="35"/>
      <c r="G473" s="35"/>
      <c r="H473" s="9" t="str">
        <f>IF(Source!AB12&lt;&gt;"",Source!AB12," ")</f>
        <v> </v>
      </c>
      <c r="I473" s="9"/>
      <c r="J473" s="9"/>
      <c r="K473" s="9"/>
    </row>
    <row r="474" spans="1:11" ht="14.25">
      <c r="A474" s="9"/>
      <c r="B474" s="9"/>
      <c r="C474" s="41" t="s">
        <v>548</v>
      </c>
      <c r="D474" s="41"/>
      <c r="E474" s="41"/>
      <c r="F474" s="41"/>
      <c r="G474" s="41"/>
      <c r="H474" s="9"/>
      <c r="I474" s="9"/>
      <c r="J474" s="9"/>
      <c r="K474" s="9"/>
    </row>
    <row r="475" spans="1:11" ht="14.25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</row>
    <row r="476" spans="1:11" ht="14.25">
      <c r="A476" s="53" t="s">
        <v>549</v>
      </c>
      <c r="B476" s="53"/>
      <c r="C476" s="35" t="str">
        <f>IF(Source!AE12&lt;&gt;"",Source!AE12," ")</f>
        <v> </v>
      </c>
      <c r="D476" s="35"/>
      <c r="E476" s="35"/>
      <c r="F476" s="35"/>
      <c r="G476" s="35"/>
      <c r="H476" s="9" t="str">
        <f>IF(Source!AD12&lt;&gt;"",Source!AD12," ")</f>
        <v> </v>
      </c>
      <c r="I476" s="9"/>
      <c r="J476" s="9"/>
      <c r="K476" s="9"/>
    </row>
    <row r="477" spans="1:11" ht="14.25">
      <c r="A477" s="9"/>
      <c r="B477" s="9"/>
      <c r="C477" s="41" t="s">
        <v>548</v>
      </c>
      <c r="D477" s="41"/>
      <c r="E477" s="41"/>
      <c r="F477" s="41"/>
      <c r="G477" s="41"/>
      <c r="H477" s="9"/>
      <c r="I477" s="9"/>
      <c r="J477" s="9"/>
      <c r="K477" s="9"/>
    </row>
  </sheetData>
  <sheetProtection/>
  <mergeCells count="170">
    <mergeCell ref="F13:H13"/>
    <mergeCell ref="F14:H14"/>
    <mergeCell ref="F15:H15"/>
    <mergeCell ref="F16:H16"/>
    <mergeCell ref="F17:H17"/>
    <mergeCell ref="F18:H18"/>
    <mergeCell ref="A23:K23"/>
    <mergeCell ref="J32:K32"/>
    <mergeCell ref="H32:I32"/>
    <mergeCell ref="J41:K41"/>
    <mergeCell ref="H41:I41"/>
    <mergeCell ref="J43:K43"/>
    <mergeCell ref="H43:I43"/>
    <mergeCell ref="A43:G43"/>
    <mergeCell ref="A46:K46"/>
    <mergeCell ref="J56:K56"/>
    <mergeCell ref="H56:I56"/>
    <mergeCell ref="J66:K66"/>
    <mergeCell ref="H66:I66"/>
    <mergeCell ref="J76:K76"/>
    <mergeCell ref="H76:I76"/>
    <mergeCell ref="J86:K86"/>
    <mergeCell ref="H86:I86"/>
    <mergeCell ref="J96:K96"/>
    <mergeCell ref="H96:I96"/>
    <mergeCell ref="J103:K103"/>
    <mergeCell ref="H103:I103"/>
    <mergeCell ref="J113:K113"/>
    <mergeCell ref="H113:I113"/>
    <mergeCell ref="J123:K123"/>
    <mergeCell ref="H123:I123"/>
    <mergeCell ref="J133:K133"/>
    <mergeCell ref="H133:I133"/>
    <mergeCell ref="J143:K143"/>
    <mergeCell ref="H143:I143"/>
    <mergeCell ref="J154:K154"/>
    <mergeCell ref="H154:I154"/>
    <mergeCell ref="J164:K164"/>
    <mergeCell ref="H164:I164"/>
    <mergeCell ref="J174:K174"/>
    <mergeCell ref="H174:I174"/>
    <mergeCell ref="J181:K181"/>
    <mergeCell ref="H181:I181"/>
    <mergeCell ref="J188:K188"/>
    <mergeCell ref="H188:I188"/>
    <mergeCell ref="J195:K195"/>
    <mergeCell ref="H195:I195"/>
    <mergeCell ref="J205:K205"/>
    <mergeCell ref="H205:I205"/>
    <mergeCell ref="J215:K215"/>
    <mergeCell ref="H215:I215"/>
    <mergeCell ref="J225:K225"/>
    <mergeCell ref="H225:I225"/>
    <mergeCell ref="J230:K230"/>
    <mergeCell ref="H230:I230"/>
    <mergeCell ref="J232:K232"/>
    <mergeCell ref="H232:I232"/>
    <mergeCell ref="A232:G232"/>
    <mergeCell ref="A235:K235"/>
    <mergeCell ref="J237:K237"/>
    <mergeCell ref="H237:I237"/>
    <mergeCell ref="J239:K239"/>
    <mergeCell ref="H239:I239"/>
    <mergeCell ref="J241:K241"/>
    <mergeCell ref="H241:I241"/>
    <mergeCell ref="J243:K243"/>
    <mergeCell ref="H243:I243"/>
    <mergeCell ref="J245:K245"/>
    <mergeCell ref="H245:I245"/>
    <mergeCell ref="J247:K247"/>
    <mergeCell ref="H247:I247"/>
    <mergeCell ref="J249:K249"/>
    <mergeCell ref="H249:I249"/>
    <mergeCell ref="J251:K251"/>
    <mergeCell ref="H251:I251"/>
    <mergeCell ref="J253:K253"/>
    <mergeCell ref="H253:I253"/>
    <mergeCell ref="J255:K255"/>
    <mergeCell ref="H255:I255"/>
    <mergeCell ref="J257:K257"/>
    <mergeCell ref="H257:I257"/>
    <mergeCell ref="J259:K259"/>
    <mergeCell ref="H259:I259"/>
    <mergeCell ref="J261:K261"/>
    <mergeCell ref="H261:I261"/>
    <mergeCell ref="J263:K263"/>
    <mergeCell ref="H263:I263"/>
    <mergeCell ref="J265:K265"/>
    <mergeCell ref="H265:I265"/>
    <mergeCell ref="A265:G265"/>
    <mergeCell ref="A268:K268"/>
    <mergeCell ref="J270:K270"/>
    <mergeCell ref="H270:I270"/>
    <mergeCell ref="J272:K272"/>
    <mergeCell ref="H272:I272"/>
    <mergeCell ref="J274:K274"/>
    <mergeCell ref="H274:I274"/>
    <mergeCell ref="J276:K276"/>
    <mergeCell ref="H276:I276"/>
    <mergeCell ref="A276:G276"/>
    <mergeCell ref="A279:K279"/>
    <mergeCell ref="J288:K288"/>
    <mergeCell ref="H288:I288"/>
    <mergeCell ref="J297:K297"/>
    <mergeCell ref="H297:I297"/>
    <mergeCell ref="J303:K303"/>
    <mergeCell ref="H303:I303"/>
    <mergeCell ref="J309:K309"/>
    <mergeCell ref="H309:I309"/>
    <mergeCell ref="J315:K315"/>
    <mergeCell ref="H315:I315"/>
    <mergeCell ref="J318:K318"/>
    <mergeCell ref="H318:I318"/>
    <mergeCell ref="J323:K323"/>
    <mergeCell ref="H323:I323"/>
    <mergeCell ref="J326:K326"/>
    <mergeCell ref="H326:I326"/>
    <mergeCell ref="J337:K337"/>
    <mergeCell ref="H337:I337"/>
    <mergeCell ref="J348:K348"/>
    <mergeCell ref="H348:I348"/>
    <mergeCell ref="J356:K356"/>
    <mergeCell ref="H356:I356"/>
    <mergeCell ref="J367:K367"/>
    <mergeCell ref="H367:I367"/>
    <mergeCell ref="J377:K377"/>
    <mergeCell ref="H377:I377"/>
    <mergeCell ref="J388:K388"/>
    <mergeCell ref="H388:I388"/>
    <mergeCell ref="J397:K397"/>
    <mergeCell ref="H397:I397"/>
    <mergeCell ref="J406:K406"/>
    <mergeCell ref="H406:I406"/>
    <mergeCell ref="J411:K411"/>
    <mergeCell ref="H411:I411"/>
    <mergeCell ref="J421:K421"/>
    <mergeCell ref="H421:I421"/>
    <mergeCell ref="J427:K427"/>
    <mergeCell ref="H427:I427"/>
    <mergeCell ref="J429:K429"/>
    <mergeCell ref="H429:I429"/>
    <mergeCell ref="A429:G429"/>
    <mergeCell ref="A432:K432"/>
    <mergeCell ref="J438:K438"/>
    <mergeCell ref="H438:I438"/>
    <mergeCell ref="J444:K444"/>
    <mergeCell ref="H444:I444"/>
    <mergeCell ref="J450:K450"/>
    <mergeCell ref="H450:I450"/>
    <mergeCell ref="J452:K452"/>
    <mergeCell ref="H452:I452"/>
    <mergeCell ref="A452:G452"/>
    <mergeCell ref="A455:K455"/>
    <mergeCell ref="C474:G474"/>
    <mergeCell ref="A476:B476"/>
    <mergeCell ref="J464:K464"/>
    <mergeCell ref="H464:I464"/>
    <mergeCell ref="J466:K466"/>
    <mergeCell ref="H466:I466"/>
    <mergeCell ref="A466:G466"/>
    <mergeCell ref="C477:G477"/>
    <mergeCell ref="A3:K3"/>
    <mergeCell ref="A4:K4"/>
    <mergeCell ref="A7:K7"/>
    <mergeCell ref="A8:K8"/>
    <mergeCell ref="A11:K11"/>
    <mergeCell ref="J469:K469"/>
    <mergeCell ref="H469:I469"/>
    <mergeCell ref="A469:G469"/>
    <mergeCell ref="A473:B473"/>
  </mergeCells>
  <printOptions/>
  <pageMargins left="0.4" right="0.2" top="0.4" bottom="0.4" header="0.2" footer="0.2"/>
  <pageSetup horizontalDpi="600" verticalDpi="600" orientation="portrait" paperSize="9" scale="60" r:id="rId1"/>
  <headerFooter>
    <oddHeader>&amp;L&amp;8ООО "Параван - 2000"  Доп. раб. место  FStS-0034964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R326"/>
  <sheetViews>
    <sheetView zoomScalePageLayoutView="0" workbookViewId="0" topLeftCell="A1">
      <selection activeCell="A322" sqref="A322:O322"/>
    </sheetView>
  </sheetViews>
  <sheetFormatPr defaultColWidth="9.140625" defaultRowHeight="12.75"/>
  <sheetData>
    <row r="1" spans="1:12" ht="12.75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34964</v>
      </c>
    </row>
    <row r="12" spans="1:133" ht="12.75">
      <c r="A12" s="1">
        <v>1</v>
      </c>
      <c r="B12" s="1">
        <v>322</v>
      </c>
      <c r="C12" s="1">
        <v>0</v>
      </c>
      <c r="D12" s="1">
        <f>ROW(A298)</f>
        <v>298</v>
      </c>
      <c r="E12" s="1">
        <v>0</v>
      </c>
      <c r="F12" s="1" t="s">
        <v>4</v>
      </c>
      <c r="G12" s="1" t="s">
        <v>5</v>
      </c>
      <c r="H12" s="1" t="s">
        <v>6</v>
      </c>
      <c r="I12" s="1">
        <v>0</v>
      </c>
      <c r="J12" s="1" t="s">
        <v>6</v>
      </c>
      <c r="K12" s="1"/>
      <c r="L12" s="1"/>
      <c r="M12" s="1"/>
      <c r="N12" s="1"/>
      <c r="O12" s="1">
        <v>0</v>
      </c>
      <c r="P12" s="1">
        <v>0</v>
      </c>
      <c r="Q12" s="1">
        <v>0</v>
      </c>
      <c r="R12" s="1">
        <v>167</v>
      </c>
      <c r="S12" s="1"/>
      <c r="T12" s="1"/>
      <c r="U12" s="1" t="s">
        <v>6</v>
      </c>
      <c r="V12" s="1">
        <v>0</v>
      </c>
      <c r="W12" s="1" t="s">
        <v>6</v>
      </c>
      <c r="X12" s="1" t="s">
        <v>6</v>
      </c>
      <c r="Y12" s="1" t="s">
        <v>6</v>
      </c>
      <c r="Z12" s="1" t="s">
        <v>6</v>
      </c>
      <c r="AA12" s="1" t="s">
        <v>6</v>
      </c>
      <c r="AB12" s="1" t="s">
        <v>6</v>
      </c>
      <c r="AC12" s="1" t="s">
        <v>6</v>
      </c>
      <c r="AD12" s="1" t="s">
        <v>6</v>
      </c>
      <c r="AE12" s="1" t="s">
        <v>6</v>
      </c>
      <c r="AF12" s="1" t="s">
        <v>6</v>
      </c>
      <c r="AG12" s="1" t="s">
        <v>6</v>
      </c>
      <c r="AH12" s="1" t="s">
        <v>6</v>
      </c>
      <c r="AI12" s="1" t="s">
        <v>6</v>
      </c>
      <c r="AJ12" s="1" t="s">
        <v>6</v>
      </c>
      <c r="AK12" s="1"/>
      <c r="AL12" s="1" t="s">
        <v>6</v>
      </c>
      <c r="AM12" s="1" t="s">
        <v>6</v>
      </c>
      <c r="AN12" s="1" t="s">
        <v>6</v>
      </c>
      <c r="AO12" s="1"/>
      <c r="AP12" s="1" t="s">
        <v>6</v>
      </c>
      <c r="AQ12" s="1" t="s">
        <v>6</v>
      </c>
      <c r="AR12" s="1" t="s">
        <v>6</v>
      </c>
      <c r="AS12" s="1"/>
      <c r="AT12" s="1"/>
      <c r="AU12" s="1"/>
      <c r="AV12" s="1"/>
      <c r="AW12" s="1"/>
      <c r="AX12" s="1" t="s">
        <v>6</v>
      </c>
      <c r="AY12" s="1" t="s">
        <v>6</v>
      </c>
      <c r="AZ12" s="1" t="s">
        <v>6</v>
      </c>
      <c r="BA12" s="1"/>
      <c r="BB12" s="1"/>
      <c r="BC12" s="1"/>
      <c r="BD12" s="1"/>
      <c r="BE12" s="1"/>
      <c r="BF12" s="1"/>
      <c r="BG12" s="1"/>
      <c r="BH12" s="1" t="s">
        <v>7</v>
      </c>
      <c r="BI12" s="1" t="s">
        <v>8</v>
      </c>
      <c r="BJ12" s="1">
        <v>1</v>
      </c>
      <c r="BK12" s="1">
        <v>1</v>
      </c>
      <c r="BL12" s="1">
        <v>0</v>
      </c>
      <c r="BM12" s="1">
        <v>0</v>
      </c>
      <c r="BN12" s="1">
        <v>1</v>
      </c>
      <c r="BO12" s="1">
        <v>0</v>
      </c>
      <c r="BP12" s="1">
        <v>-1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0</v>
      </c>
      <c r="BW12" s="1">
        <v>0</v>
      </c>
      <c r="BX12" s="1">
        <v>0</v>
      </c>
      <c r="BY12" s="1" t="s">
        <v>9</v>
      </c>
      <c r="BZ12" s="1" t="s">
        <v>10</v>
      </c>
      <c r="CA12" s="1" t="s">
        <v>11</v>
      </c>
      <c r="CB12" s="1" t="s">
        <v>11</v>
      </c>
      <c r="CC12" s="1" t="s">
        <v>11</v>
      </c>
      <c r="CD12" s="1" t="s">
        <v>11</v>
      </c>
      <c r="CE12" s="1" t="s">
        <v>12</v>
      </c>
      <c r="CF12" s="1">
        <v>0</v>
      </c>
      <c r="CG12" s="1">
        <v>0</v>
      </c>
      <c r="CH12" s="1">
        <v>0</v>
      </c>
      <c r="CI12" s="1" t="s">
        <v>6</v>
      </c>
      <c r="CJ12" s="1" t="s">
        <v>6</v>
      </c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5" spans="1:133" ht="12.75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</row>
    <row r="18" spans="1:118" ht="12.75">
      <c r="A18" s="2">
        <v>52</v>
      </c>
      <c r="B18" s="2">
        <f aca="true" t="shared" si="0" ref="B18:G18">B298</f>
        <v>322</v>
      </c>
      <c r="C18" s="2">
        <f t="shared" si="0"/>
        <v>1</v>
      </c>
      <c r="D18" s="2">
        <f t="shared" si="0"/>
        <v>12</v>
      </c>
      <c r="E18" s="2">
        <f t="shared" si="0"/>
        <v>0</v>
      </c>
      <c r="F18" s="2" t="str">
        <f t="shared" si="0"/>
        <v>Новый объект</v>
      </c>
      <c r="G18" s="2" t="str">
        <f t="shared" si="0"/>
        <v>Ахивное дело № 13</v>
      </c>
      <c r="H18" s="2"/>
      <c r="I18" s="2"/>
      <c r="J18" s="2"/>
      <c r="K18" s="2"/>
      <c r="L18" s="2"/>
      <c r="M18" s="2"/>
      <c r="N18" s="2"/>
      <c r="O18" s="2">
        <f aca="true" t="shared" si="1" ref="O18:AT18">O298</f>
        <v>482269.12</v>
      </c>
      <c r="P18" s="2">
        <f t="shared" si="1"/>
        <v>438272.83</v>
      </c>
      <c r="Q18" s="2">
        <f t="shared" si="1"/>
        <v>18878.83</v>
      </c>
      <c r="R18" s="2">
        <f t="shared" si="1"/>
        <v>7339.14</v>
      </c>
      <c r="S18" s="2">
        <f t="shared" si="1"/>
        <v>25117.46</v>
      </c>
      <c r="T18" s="2">
        <f t="shared" si="1"/>
        <v>0</v>
      </c>
      <c r="U18" s="2">
        <f t="shared" si="1"/>
        <v>146.696148544</v>
      </c>
      <c r="V18" s="2">
        <f t="shared" si="1"/>
        <v>0</v>
      </c>
      <c r="W18" s="2">
        <f t="shared" si="1"/>
        <v>0</v>
      </c>
      <c r="X18" s="2">
        <f t="shared" si="1"/>
        <v>23980.07</v>
      </c>
      <c r="Y18" s="2">
        <f t="shared" si="1"/>
        <v>10602.28</v>
      </c>
      <c r="Z18" s="2">
        <f t="shared" si="1"/>
        <v>0</v>
      </c>
      <c r="AA18" s="2">
        <f t="shared" si="1"/>
        <v>0</v>
      </c>
      <c r="AB18" s="2">
        <f t="shared" si="1"/>
        <v>0</v>
      </c>
      <c r="AC18" s="2">
        <f t="shared" si="1"/>
        <v>0</v>
      </c>
      <c r="AD18" s="2">
        <f t="shared" si="1"/>
        <v>0</v>
      </c>
      <c r="AE18" s="2">
        <f t="shared" si="1"/>
        <v>0</v>
      </c>
      <c r="AF18" s="2">
        <f t="shared" si="1"/>
        <v>0</v>
      </c>
      <c r="AG18" s="2">
        <f t="shared" si="1"/>
        <v>0</v>
      </c>
      <c r="AH18" s="2">
        <f t="shared" si="1"/>
        <v>0</v>
      </c>
      <c r="AI18" s="2">
        <f t="shared" si="1"/>
        <v>0</v>
      </c>
      <c r="AJ18" s="2">
        <f t="shared" si="1"/>
        <v>0</v>
      </c>
      <c r="AK18" s="2">
        <f t="shared" si="1"/>
        <v>0</v>
      </c>
      <c r="AL18" s="2">
        <f t="shared" si="1"/>
        <v>0</v>
      </c>
      <c r="AM18" s="2">
        <f t="shared" si="1"/>
        <v>0</v>
      </c>
      <c r="AN18" s="2">
        <f t="shared" si="1"/>
        <v>0</v>
      </c>
      <c r="AO18" s="2">
        <f t="shared" si="1"/>
        <v>0</v>
      </c>
      <c r="AP18" s="2">
        <f t="shared" si="1"/>
        <v>352725.37</v>
      </c>
      <c r="AQ18" s="2">
        <f t="shared" si="1"/>
        <v>0</v>
      </c>
      <c r="AR18" s="2">
        <f t="shared" si="1"/>
        <v>529107.84</v>
      </c>
      <c r="AS18" s="2">
        <f t="shared" si="1"/>
        <v>14799.02</v>
      </c>
      <c r="AT18" s="2">
        <f t="shared" si="1"/>
        <v>159913.25</v>
      </c>
      <c r="AU18" s="2">
        <f aca="true" t="shared" si="2" ref="AU18:BZ18">AU298</f>
        <v>1670.2</v>
      </c>
      <c r="AV18" s="2">
        <f t="shared" si="2"/>
        <v>0</v>
      </c>
      <c r="AW18" s="2">
        <f t="shared" si="2"/>
        <v>0</v>
      </c>
      <c r="AX18" s="2">
        <f t="shared" si="2"/>
        <v>0</v>
      </c>
      <c r="AY18" s="2">
        <f t="shared" si="2"/>
        <v>0</v>
      </c>
      <c r="AZ18" s="2">
        <f t="shared" si="2"/>
        <v>0</v>
      </c>
      <c r="BA18" s="2">
        <f t="shared" si="2"/>
        <v>0</v>
      </c>
      <c r="BB18" s="2">
        <f t="shared" si="2"/>
        <v>0</v>
      </c>
      <c r="BC18" s="2">
        <f t="shared" si="2"/>
        <v>0</v>
      </c>
      <c r="BD18" s="2">
        <f t="shared" si="2"/>
        <v>0</v>
      </c>
      <c r="BE18" s="2">
        <f t="shared" si="2"/>
        <v>0</v>
      </c>
      <c r="BF18" s="2">
        <f t="shared" si="2"/>
        <v>0</v>
      </c>
      <c r="BG18" s="2">
        <f t="shared" si="2"/>
        <v>0</v>
      </c>
      <c r="BH18" s="2">
        <f t="shared" si="2"/>
        <v>0</v>
      </c>
      <c r="BI18" s="2">
        <f t="shared" si="2"/>
        <v>0</v>
      </c>
      <c r="BJ18" s="2">
        <f t="shared" si="2"/>
        <v>0</v>
      </c>
      <c r="BK18" s="2">
        <f t="shared" si="2"/>
        <v>0</v>
      </c>
      <c r="BL18" s="2">
        <f t="shared" si="2"/>
        <v>0</v>
      </c>
      <c r="BM18" s="2">
        <f t="shared" si="2"/>
        <v>0</v>
      </c>
      <c r="BN18" s="2">
        <f t="shared" si="2"/>
        <v>0</v>
      </c>
      <c r="BO18" s="3">
        <f t="shared" si="2"/>
        <v>0</v>
      </c>
      <c r="BP18" s="3">
        <f t="shared" si="2"/>
        <v>0</v>
      </c>
      <c r="BQ18" s="3">
        <f t="shared" si="2"/>
        <v>0</v>
      </c>
      <c r="BR18" s="3">
        <f t="shared" si="2"/>
        <v>0</v>
      </c>
      <c r="BS18" s="3">
        <f t="shared" si="2"/>
        <v>0</v>
      </c>
      <c r="BT18" s="3">
        <f t="shared" si="2"/>
        <v>0</v>
      </c>
      <c r="BU18" s="3">
        <f t="shared" si="2"/>
        <v>0</v>
      </c>
      <c r="BV18" s="3">
        <f t="shared" si="2"/>
        <v>0</v>
      </c>
      <c r="BW18" s="3">
        <f t="shared" si="2"/>
        <v>0</v>
      </c>
      <c r="BX18" s="3">
        <f t="shared" si="2"/>
        <v>0</v>
      </c>
      <c r="BY18" s="3">
        <f t="shared" si="2"/>
        <v>0</v>
      </c>
      <c r="BZ18" s="3">
        <f t="shared" si="2"/>
        <v>0</v>
      </c>
      <c r="CA18" s="3">
        <f aca="true" t="shared" si="3" ref="CA18:DF18">CA298</f>
        <v>0</v>
      </c>
      <c r="CB18" s="3">
        <f t="shared" si="3"/>
        <v>0</v>
      </c>
      <c r="CC18" s="3">
        <f t="shared" si="3"/>
        <v>0</v>
      </c>
      <c r="CD18" s="3">
        <f t="shared" si="3"/>
        <v>0</v>
      </c>
      <c r="CE18" s="3">
        <f t="shared" si="3"/>
        <v>0</v>
      </c>
      <c r="CF18" s="3">
        <f t="shared" si="3"/>
        <v>0</v>
      </c>
      <c r="CG18" s="3">
        <f t="shared" si="3"/>
        <v>0</v>
      </c>
      <c r="CH18" s="3">
        <f t="shared" si="3"/>
        <v>0</v>
      </c>
      <c r="CI18" s="3">
        <f t="shared" si="3"/>
        <v>0</v>
      </c>
      <c r="CJ18" s="3">
        <f t="shared" si="3"/>
        <v>0</v>
      </c>
      <c r="CK18" s="3">
        <f t="shared" si="3"/>
        <v>0</v>
      </c>
      <c r="CL18" s="3">
        <f t="shared" si="3"/>
        <v>0</v>
      </c>
      <c r="CM18" s="3">
        <f t="shared" si="3"/>
        <v>0</v>
      </c>
      <c r="CN18" s="3">
        <f t="shared" si="3"/>
        <v>0</v>
      </c>
      <c r="CO18" s="3">
        <f t="shared" si="3"/>
        <v>0</v>
      </c>
      <c r="CP18" s="3">
        <f t="shared" si="3"/>
        <v>0</v>
      </c>
      <c r="CQ18" s="3">
        <f t="shared" si="3"/>
        <v>0</v>
      </c>
      <c r="CR18" s="3">
        <f t="shared" si="3"/>
        <v>0</v>
      </c>
      <c r="CS18" s="3">
        <f t="shared" si="3"/>
        <v>0</v>
      </c>
      <c r="CT18" s="3">
        <f t="shared" si="3"/>
        <v>0</v>
      </c>
      <c r="CU18" s="3">
        <f t="shared" si="3"/>
        <v>0</v>
      </c>
      <c r="CV18" s="3">
        <f t="shared" si="3"/>
        <v>0</v>
      </c>
      <c r="CW18" s="3">
        <f t="shared" si="3"/>
        <v>0</v>
      </c>
      <c r="CX18" s="3">
        <f t="shared" si="3"/>
        <v>0</v>
      </c>
      <c r="CY18" s="3">
        <f t="shared" si="3"/>
        <v>0</v>
      </c>
      <c r="CZ18" s="3">
        <f t="shared" si="3"/>
        <v>0</v>
      </c>
      <c r="DA18" s="3">
        <f t="shared" si="3"/>
        <v>0</v>
      </c>
      <c r="DB18" s="3">
        <f t="shared" si="3"/>
        <v>0</v>
      </c>
      <c r="DC18" s="3">
        <f t="shared" si="3"/>
        <v>0</v>
      </c>
      <c r="DD18" s="3">
        <f t="shared" si="3"/>
        <v>0</v>
      </c>
      <c r="DE18" s="3">
        <f t="shared" si="3"/>
        <v>0</v>
      </c>
      <c r="DF18" s="3">
        <f t="shared" si="3"/>
        <v>0</v>
      </c>
      <c r="DG18" s="3">
        <f aca="true" t="shared" si="4" ref="DG18:DN18">DG298</f>
        <v>0</v>
      </c>
      <c r="DH18" s="3">
        <f t="shared" si="4"/>
        <v>0</v>
      </c>
      <c r="DI18" s="3">
        <f t="shared" si="4"/>
        <v>0</v>
      </c>
      <c r="DJ18" s="3">
        <f t="shared" si="4"/>
        <v>0</v>
      </c>
      <c r="DK18" s="3">
        <f t="shared" si="4"/>
        <v>0</v>
      </c>
      <c r="DL18" s="3">
        <f t="shared" si="4"/>
        <v>0</v>
      </c>
      <c r="DM18" s="3">
        <f t="shared" si="4"/>
        <v>0</v>
      </c>
      <c r="DN18" s="3">
        <f t="shared" si="4"/>
        <v>0</v>
      </c>
    </row>
    <row r="20" spans="1:88" ht="12.75">
      <c r="A20" s="1">
        <v>3</v>
      </c>
      <c r="B20" s="1">
        <v>1</v>
      </c>
      <c r="C20" s="1"/>
      <c r="D20" s="1">
        <f>ROW(A277)</f>
        <v>277</v>
      </c>
      <c r="E20" s="1"/>
      <c r="F20" s="1" t="s">
        <v>13</v>
      </c>
      <c r="G20" s="1" t="s">
        <v>14</v>
      </c>
      <c r="H20" s="1" t="s">
        <v>6</v>
      </c>
      <c r="I20" s="1">
        <v>0</v>
      </c>
      <c r="J20" s="1" t="s">
        <v>6</v>
      </c>
      <c r="K20" s="1">
        <v>-1</v>
      </c>
      <c r="L20" s="1"/>
      <c r="M20" s="1"/>
      <c r="N20" s="1"/>
      <c r="O20" s="1"/>
      <c r="P20" s="1"/>
      <c r="Q20" s="1"/>
      <c r="R20" s="1"/>
      <c r="S20" s="1"/>
      <c r="T20" s="1"/>
      <c r="U20" s="1" t="s">
        <v>6</v>
      </c>
      <c r="V20" s="1">
        <v>0</v>
      </c>
      <c r="W20" s="1"/>
      <c r="X20" s="1"/>
      <c r="Y20" s="1"/>
      <c r="Z20" s="1"/>
      <c r="AA20" s="1"/>
      <c r="AB20" s="1" t="s">
        <v>6</v>
      </c>
      <c r="AC20" s="1" t="s">
        <v>6</v>
      </c>
      <c r="AD20" s="1" t="s">
        <v>6</v>
      </c>
      <c r="AE20" s="1" t="s">
        <v>6</v>
      </c>
      <c r="AF20" s="1" t="s">
        <v>6</v>
      </c>
      <c r="AG20" s="1" t="s">
        <v>6</v>
      </c>
      <c r="AH20" s="1"/>
      <c r="AI20" s="1"/>
      <c r="AJ20" s="1"/>
      <c r="AK20" s="1"/>
      <c r="AL20" s="1"/>
      <c r="AM20" s="1"/>
      <c r="AN20" s="1"/>
      <c r="AO20" s="1"/>
      <c r="AP20" s="1" t="s">
        <v>6</v>
      </c>
      <c r="AQ20" s="1" t="s">
        <v>6</v>
      </c>
      <c r="AR20" s="1" t="s">
        <v>6</v>
      </c>
      <c r="AS20" s="1"/>
      <c r="AT20" s="1"/>
      <c r="AU20" s="1"/>
      <c r="AV20" s="1"/>
      <c r="AW20" s="1"/>
      <c r="AX20" s="1"/>
      <c r="AY20" s="1"/>
      <c r="AZ20" s="1" t="s">
        <v>6</v>
      </c>
      <c r="BA20" s="1"/>
      <c r="BB20" s="1" t="s">
        <v>6</v>
      </c>
      <c r="BC20" s="1" t="s">
        <v>6</v>
      </c>
      <c r="BD20" s="1" t="s">
        <v>6</v>
      </c>
      <c r="BE20" s="1" t="s">
        <v>6</v>
      </c>
      <c r="BF20" s="1" t="s">
        <v>6</v>
      </c>
      <c r="BG20" s="1" t="s">
        <v>6</v>
      </c>
      <c r="BH20" s="1" t="s">
        <v>6</v>
      </c>
      <c r="BI20" s="1" t="s">
        <v>6</v>
      </c>
      <c r="BJ20" s="1" t="s">
        <v>6</v>
      </c>
      <c r="BK20" s="1" t="s">
        <v>6</v>
      </c>
      <c r="BL20" s="1" t="s">
        <v>6</v>
      </c>
      <c r="BM20" s="1" t="s">
        <v>6</v>
      </c>
      <c r="BN20" s="1" t="s">
        <v>6</v>
      </c>
      <c r="BO20" s="1" t="s">
        <v>6</v>
      </c>
      <c r="BP20" s="1" t="s">
        <v>6</v>
      </c>
      <c r="BQ20" s="1"/>
      <c r="BR20" s="1"/>
      <c r="BS20" s="1"/>
      <c r="BT20" s="1"/>
      <c r="BU20" s="1"/>
      <c r="BV20" s="1"/>
      <c r="BW20" s="1"/>
      <c r="BX20" s="1">
        <v>0</v>
      </c>
      <c r="BY20" s="1"/>
      <c r="BZ20" s="1"/>
      <c r="CA20" s="1"/>
      <c r="CB20" s="1"/>
      <c r="CC20" s="1"/>
      <c r="CD20" s="1"/>
      <c r="CE20" s="1"/>
      <c r="CF20" s="1">
        <v>0</v>
      </c>
      <c r="CG20" s="1">
        <v>0</v>
      </c>
      <c r="CH20" s="1"/>
      <c r="CI20" s="1" t="s">
        <v>6</v>
      </c>
      <c r="CJ20" s="1" t="s">
        <v>6</v>
      </c>
    </row>
    <row r="22" spans="1:118" ht="12.75">
      <c r="A22" s="2">
        <v>52</v>
      </c>
      <c r="B22" s="2">
        <f aca="true" t="shared" si="5" ref="B22:G22">B277</f>
        <v>1</v>
      </c>
      <c r="C22" s="2">
        <f t="shared" si="5"/>
        <v>3</v>
      </c>
      <c r="D22" s="2">
        <f t="shared" si="5"/>
        <v>20</v>
      </c>
      <c r="E22" s="2">
        <f t="shared" si="5"/>
        <v>0</v>
      </c>
      <c r="F22" s="2" t="str">
        <f t="shared" si="5"/>
        <v>13/55-381</v>
      </c>
      <c r="G22" s="2" t="str">
        <f t="shared" si="5"/>
        <v>на установку периферийного оборудования системы телеобзора на улично-дорожной сети города Москвы по адресу:</v>
      </c>
      <c r="H22" s="2"/>
      <c r="I22" s="2"/>
      <c r="J22" s="2"/>
      <c r="K22" s="2"/>
      <c r="L22" s="2"/>
      <c r="M22" s="2"/>
      <c r="N22" s="2"/>
      <c r="O22" s="2">
        <f aca="true" t="shared" si="6" ref="O22:AT22">O277</f>
        <v>482269.12</v>
      </c>
      <c r="P22" s="2">
        <f t="shared" si="6"/>
        <v>438272.83</v>
      </c>
      <c r="Q22" s="2">
        <f t="shared" si="6"/>
        <v>18878.83</v>
      </c>
      <c r="R22" s="2">
        <f t="shared" si="6"/>
        <v>7339.14</v>
      </c>
      <c r="S22" s="2">
        <f t="shared" si="6"/>
        <v>25117.46</v>
      </c>
      <c r="T22" s="2">
        <f t="shared" si="6"/>
        <v>0</v>
      </c>
      <c r="U22" s="2">
        <f t="shared" si="6"/>
        <v>146.696148544</v>
      </c>
      <c r="V22" s="2">
        <f t="shared" si="6"/>
        <v>0</v>
      </c>
      <c r="W22" s="2">
        <f t="shared" si="6"/>
        <v>0</v>
      </c>
      <c r="X22" s="2">
        <f t="shared" si="6"/>
        <v>23980.07</v>
      </c>
      <c r="Y22" s="2">
        <f t="shared" si="6"/>
        <v>10602.28</v>
      </c>
      <c r="Z22" s="2">
        <f t="shared" si="6"/>
        <v>0</v>
      </c>
      <c r="AA22" s="2">
        <f t="shared" si="6"/>
        <v>0</v>
      </c>
      <c r="AB22" s="2">
        <f t="shared" si="6"/>
        <v>0</v>
      </c>
      <c r="AC22" s="2">
        <f t="shared" si="6"/>
        <v>0</v>
      </c>
      <c r="AD22" s="2">
        <f t="shared" si="6"/>
        <v>0</v>
      </c>
      <c r="AE22" s="2">
        <f t="shared" si="6"/>
        <v>0</v>
      </c>
      <c r="AF22" s="2">
        <f t="shared" si="6"/>
        <v>0</v>
      </c>
      <c r="AG22" s="2">
        <f t="shared" si="6"/>
        <v>0</v>
      </c>
      <c r="AH22" s="2">
        <f t="shared" si="6"/>
        <v>0</v>
      </c>
      <c r="AI22" s="2">
        <f t="shared" si="6"/>
        <v>0</v>
      </c>
      <c r="AJ22" s="2">
        <f t="shared" si="6"/>
        <v>0</v>
      </c>
      <c r="AK22" s="2">
        <f t="shared" si="6"/>
        <v>0</v>
      </c>
      <c r="AL22" s="2">
        <f t="shared" si="6"/>
        <v>0</v>
      </c>
      <c r="AM22" s="2">
        <f t="shared" si="6"/>
        <v>0</v>
      </c>
      <c r="AN22" s="2">
        <f t="shared" si="6"/>
        <v>0</v>
      </c>
      <c r="AO22" s="2">
        <f t="shared" si="6"/>
        <v>0</v>
      </c>
      <c r="AP22" s="2">
        <f t="shared" si="6"/>
        <v>352725.37</v>
      </c>
      <c r="AQ22" s="2">
        <f t="shared" si="6"/>
        <v>0</v>
      </c>
      <c r="AR22" s="2">
        <f t="shared" si="6"/>
        <v>529107.84</v>
      </c>
      <c r="AS22" s="2">
        <f t="shared" si="6"/>
        <v>14799.02</v>
      </c>
      <c r="AT22" s="2">
        <f t="shared" si="6"/>
        <v>159913.25</v>
      </c>
      <c r="AU22" s="2">
        <f aca="true" t="shared" si="7" ref="AU22:BZ22">AU277</f>
        <v>1670.2</v>
      </c>
      <c r="AV22" s="2">
        <f t="shared" si="7"/>
        <v>0</v>
      </c>
      <c r="AW22" s="2">
        <f t="shared" si="7"/>
        <v>0</v>
      </c>
      <c r="AX22" s="2">
        <f t="shared" si="7"/>
        <v>0</v>
      </c>
      <c r="AY22" s="2">
        <f t="shared" si="7"/>
        <v>0</v>
      </c>
      <c r="AZ22" s="2">
        <f t="shared" si="7"/>
        <v>0</v>
      </c>
      <c r="BA22" s="2">
        <f t="shared" si="7"/>
        <v>0</v>
      </c>
      <c r="BB22" s="2">
        <f t="shared" si="7"/>
        <v>0</v>
      </c>
      <c r="BC22" s="2">
        <f t="shared" si="7"/>
        <v>0</v>
      </c>
      <c r="BD22" s="2">
        <f t="shared" si="7"/>
        <v>0</v>
      </c>
      <c r="BE22" s="2">
        <f t="shared" si="7"/>
        <v>0</v>
      </c>
      <c r="BF22" s="2">
        <f t="shared" si="7"/>
        <v>0</v>
      </c>
      <c r="BG22" s="2">
        <f t="shared" si="7"/>
        <v>0</v>
      </c>
      <c r="BH22" s="2">
        <f t="shared" si="7"/>
        <v>0</v>
      </c>
      <c r="BI22" s="2">
        <f t="shared" si="7"/>
        <v>0</v>
      </c>
      <c r="BJ22" s="2">
        <f t="shared" si="7"/>
        <v>0</v>
      </c>
      <c r="BK22" s="2">
        <f t="shared" si="7"/>
        <v>0</v>
      </c>
      <c r="BL22" s="2">
        <f t="shared" si="7"/>
        <v>0</v>
      </c>
      <c r="BM22" s="2">
        <f t="shared" si="7"/>
        <v>0</v>
      </c>
      <c r="BN22" s="2">
        <f t="shared" si="7"/>
        <v>0</v>
      </c>
      <c r="BO22" s="3">
        <f t="shared" si="7"/>
        <v>0</v>
      </c>
      <c r="BP22" s="3">
        <f t="shared" si="7"/>
        <v>0</v>
      </c>
      <c r="BQ22" s="3">
        <f t="shared" si="7"/>
        <v>0</v>
      </c>
      <c r="BR22" s="3">
        <f t="shared" si="7"/>
        <v>0</v>
      </c>
      <c r="BS22" s="3">
        <f t="shared" si="7"/>
        <v>0</v>
      </c>
      <c r="BT22" s="3">
        <f t="shared" si="7"/>
        <v>0</v>
      </c>
      <c r="BU22" s="3">
        <f t="shared" si="7"/>
        <v>0</v>
      </c>
      <c r="BV22" s="3">
        <f t="shared" si="7"/>
        <v>0</v>
      </c>
      <c r="BW22" s="3">
        <f t="shared" si="7"/>
        <v>0</v>
      </c>
      <c r="BX22" s="3">
        <f t="shared" si="7"/>
        <v>0</v>
      </c>
      <c r="BY22" s="3">
        <f t="shared" si="7"/>
        <v>0</v>
      </c>
      <c r="BZ22" s="3">
        <f t="shared" si="7"/>
        <v>0</v>
      </c>
      <c r="CA22" s="3">
        <f aca="true" t="shared" si="8" ref="CA22:DF22">CA277</f>
        <v>0</v>
      </c>
      <c r="CB22" s="3">
        <f t="shared" si="8"/>
        <v>0</v>
      </c>
      <c r="CC22" s="3">
        <f t="shared" si="8"/>
        <v>0</v>
      </c>
      <c r="CD22" s="3">
        <f t="shared" si="8"/>
        <v>0</v>
      </c>
      <c r="CE22" s="3">
        <f t="shared" si="8"/>
        <v>0</v>
      </c>
      <c r="CF22" s="3">
        <f t="shared" si="8"/>
        <v>0</v>
      </c>
      <c r="CG22" s="3">
        <f t="shared" si="8"/>
        <v>0</v>
      </c>
      <c r="CH22" s="3">
        <f t="shared" si="8"/>
        <v>0</v>
      </c>
      <c r="CI22" s="3">
        <f t="shared" si="8"/>
        <v>0</v>
      </c>
      <c r="CJ22" s="3">
        <f t="shared" si="8"/>
        <v>0</v>
      </c>
      <c r="CK22" s="3">
        <f t="shared" si="8"/>
        <v>0</v>
      </c>
      <c r="CL22" s="3">
        <f t="shared" si="8"/>
        <v>0</v>
      </c>
      <c r="CM22" s="3">
        <f t="shared" si="8"/>
        <v>0</v>
      </c>
      <c r="CN22" s="3">
        <f t="shared" si="8"/>
        <v>0</v>
      </c>
      <c r="CO22" s="3">
        <f t="shared" si="8"/>
        <v>0</v>
      </c>
      <c r="CP22" s="3">
        <f t="shared" si="8"/>
        <v>0</v>
      </c>
      <c r="CQ22" s="3">
        <f t="shared" si="8"/>
        <v>0</v>
      </c>
      <c r="CR22" s="3">
        <f t="shared" si="8"/>
        <v>0</v>
      </c>
      <c r="CS22" s="3">
        <f t="shared" si="8"/>
        <v>0</v>
      </c>
      <c r="CT22" s="3">
        <f t="shared" si="8"/>
        <v>0</v>
      </c>
      <c r="CU22" s="3">
        <f t="shared" si="8"/>
        <v>0</v>
      </c>
      <c r="CV22" s="3">
        <f t="shared" si="8"/>
        <v>0</v>
      </c>
      <c r="CW22" s="3">
        <f t="shared" si="8"/>
        <v>0</v>
      </c>
      <c r="CX22" s="3">
        <f t="shared" si="8"/>
        <v>0</v>
      </c>
      <c r="CY22" s="3">
        <f t="shared" si="8"/>
        <v>0</v>
      </c>
      <c r="CZ22" s="3">
        <f t="shared" si="8"/>
        <v>0</v>
      </c>
      <c r="DA22" s="3">
        <f t="shared" si="8"/>
        <v>0</v>
      </c>
      <c r="DB22" s="3">
        <f t="shared" si="8"/>
        <v>0</v>
      </c>
      <c r="DC22" s="3">
        <f t="shared" si="8"/>
        <v>0</v>
      </c>
      <c r="DD22" s="3">
        <f t="shared" si="8"/>
        <v>0</v>
      </c>
      <c r="DE22" s="3">
        <f t="shared" si="8"/>
        <v>0</v>
      </c>
      <c r="DF22" s="3">
        <f t="shared" si="8"/>
        <v>0</v>
      </c>
      <c r="DG22" s="3">
        <f aca="true" t="shared" si="9" ref="DG22:DN22">DG277</f>
        <v>0</v>
      </c>
      <c r="DH22" s="3">
        <f t="shared" si="9"/>
        <v>0</v>
      </c>
      <c r="DI22" s="3">
        <f t="shared" si="9"/>
        <v>0</v>
      </c>
      <c r="DJ22" s="3">
        <f t="shared" si="9"/>
        <v>0</v>
      </c>
      <c r="DK22" s="3">
        <f t="shared" si="9"/>
        <v>0</v>
      </c>
      <c r="DL22" s="3">
        <f t="shared" si="9"/>
        <v>0</v>
      </c>
      <c r="DM22" s="3">
        <f t="shared" si="9"/>
        <v>0</v>
      </c>
      <c r="DN22" s="3">
        <f t="shared" si="9"/>
        <v>0</v>
      </c>
    </row>
    <row r="24" spans="1:88" ht="12.75">
      <c r="A24" s="1">
        <v>4</v>
      </c>
      <c r="B24" s="1">
        <v>1</v>
      </c>
      <c r="C24" s="1"/>
      <c r="D24" s="1">
        <f>ROW(A31)</f>
        <v>31</v>
      </c>
      <c r="E24" s="1"/>
      <c r="F24" s="1" t="s">
        <v>15</v>
      </c>
      <c r="G24" s="1" t="s">
        <v>16</v>
      </c>
      <c r="H24" s="1" t="s">
        <v>6</v>
      </c>
      <c r="I24" s="1">
        <v>0</v>
      </c>
      <c r="J24" s="1"/>
      <c r="K24" s="1">
        <v>0</v>
      </c>
      <c r="L24" s="1"/>
      <c r="M24" s="1"/>
      <c r="N24" s="1"/>
      <c r="O24" s="1"/>
      <c r="P24" s="1"/>
      <c r="Q24" s="1"/>
      <c r="R24" s="1"/>
      <c r="S24" s="1"/>
      <c r="T24" s="1"/>
      <c r="U24" s="1" t="s">
        <v>6</v>
      </c>
      <c r="V24" s="1">
        <v>0</v>
      </c>
      <c r="W24" s="1"/>
      <c r="X24" s="1"/>
      <c r="Y24" s="1"/>
      <c r="Z24" s="1"/>
      <c r="AA24" s="1"/>
      <c r="AB24" s="1" t="s">
        <v>6</v>
      </c>
      <c r="AC24" s="1" t="s">
        <v>6</v>
      </c>
      <c r="AD24" s="1" t="s">
        <v>6</v>
      </c>
      <c r="AE24" s="1" t="s">
        <v>6</v>
      </c>
      <c r="AF24" s="1" t="s">
        <v>6</v>
      </c>
      <c r="AG24" s="1" t="s">
        <v>6</v>
      </c>
      <c r="AH24" s="1"/>
      <c r="AI24" s="1"/>
      <c r="AJ24" s="1"/>
      <c r="AK24" s="1"/>
      <c r="AL24" s="1"/>
      <c r="AM24" s="1"/>
      <c r="AN24" s="1"/>
      <c r="AO24" s="1"/>
      <c r="AP24" s="1" t="s">
        <v>6</v>
      </c>
      <c r="AQ24" s="1" t="s">
        <v>6</v>
      </c>
      <c r="AR24" s="1" t="s">
        <v>6</v>
      </c>
      <c r="AS24" s="1"/>
      <c r="AT24" s="1"/>
      <c r="AU24" s="1"/>
      <c r="AV24" s="1"/>
      <c r="AW24" s="1"/>
      <c r="AX24" s="1"/>
      <c r="AY24" s="1"/>
      <c r="AZ24" s="1" t="s">
        <v>6</v>
      </c>
      <c r="BA24" s="1"/>
      <c r="BB24" s="1" t="s">
        <v>6</v>
      </c>
      <c r="BC24" s="1" t="s">
        <v>6</v>
      </c>
      <c r="BD24" s="1" t="s">
        <v>6</v>
      </c>
      <c r="BE24" s="1" t="s">
        <v>6</v>
      </c>
      <c r="BF24" s="1" t="s">
        <v>6</v>
      </c>
      <c r="BG24" s="1" t="s">
        <v>6</v>
      </c>
      <c r="BH24" s="1" t="s">
        <v>6</v>
      </c>
      <c r="BI24" s="1" t="s">
        <v>6</v>
      </c>
      <c r="BJ24" s="1" t="s">
        <v>6</v>
      </c>
      <c r="BK24" s="1" t="s">
        <v>6</v>
      </c>
      <c r="BL24" s="1" t="s">
        <v>6</v>
      </c>
      <c r="BM24" s="1" t="s">
        <v>6</v>
      </c>
      <c r="BN24" s="1" t="s">
        <v>6</v>
      </c>
      <c r="BO24" s="1" t="s">
        <v>6</v>
      </c>
      <c r="BP24" s="1" t="s">
        <v>6</v>
      </c>
      <c r="BQ24" s="1"/>
      <c r="BR24" s="1"/>
      <c r="BS24" s="1"/>
      <c r="BT24" s="1"/>
      <c r="BU24" s="1"/>
      <c r="BV24" s="1"/>
      <c r="BW24" s="1"/>
      <c r="BX24" s="1">
        <v>0</v>
      </c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>
        <v>0</v>
      </c>
    </row>
    <row r="26" spans="1:118" ht="12.75">
      <c r="A26" s="2">
        <v>52</v>
      </c>
      <c r="B26" s="2">
        <f aca="true" t="shared" si="10" ref="B26:G26">B31</f>
        <v>1</v>
      </c>
      <c r="C26" s="2">
        <f t="shared" si="10"/>
        <v>4</v>
      </c>
      <c r="D26" s="2">
        <f t="shared" si="10"/>
        <v>24</v>
      </c>
      <c r="E26" s="2">
        <f t="shared" si="10"/>
        <v>0</v>
      </c>
      <c r="F26" s="2" t="str">
        <f t="shared" si="10"/>
        <v>Новый раздел</v>
      </c>
      <c r="G26" s="2" t="str">
        <f t="shared" si="10"/>
        <v>Демонтажные работы</v>
      </c>
      <c r="H26" s="2"/>
      <c r="I26" s="2"/>
      <c r="J26" s="2"/>
      <c r="K26" s="2"/>
      <c r="L26" s="2"/>
      <c r="M26" s="2"/>
      <c r="N26" s="2"/>
      <c r="O26" s="2">
        <f aca="true" t="shared" si="11" ref="O26:AT26">O31</f>
        <v>875.08</v>
      </c>
      <c r="P26" s="2">
        <f t="shared" si="11"/>
        <v>0</v>
      </c>
      <c r="Q26" s="2">
        <f t="shared" si="11"/>
        <v>419.4</v>
      </c>
      <c r="R26" s="2">
        <f t="shared" si="11"/>
        <v>225.12</v>
      </c>
      <c r="S26" s="2">
        <f t="shared" si="11"/>
        <v>455.68</v>
      </c>
      <c r="T26" s="2">
        <f t="shared" si="11"/>
        <v>0</v>
      </c>
      <c r="U26" s="2">
        <f t="shared" si="11"/>
        <v>2.861818</v>
      </c>
      <c r="V26" s="2">
        <f t="shared" si="11"/>
        <v>0</v>
      </c>
      <c r="W26" s="2">
        <f t="shared" si="11"/>
        <v>0</v>
      </c>
      <c r="X26" s="2">
        <f t="shared" si="11"/>
        <v>440.94</v>
      </c>
      <c r="Y26" s="2">
        <f t="shared" si="11"/>
        <v>191.39</v>
      </c>
      <c r="Z26" s="2">
        <f t="shared" si="11"/>
        <v>0</v>
      </c>
      <c r="AA26" s="2">
        <f t="shared" si="11"/>
        <v>0</v>
      </c>
      <c r="AB26" s="2">
        <f t="shared" si="11"/>
        <v>875.08</v>
      </c>
      <c r="AC26" s="2">
        <f t="shared" si="11"/>
        <v>0</v>
      </c>
      <c r="AD26" s="2">
        <f t="shared" si="11"/>
        <v>419.4</v>
      </c>
      <c r="AE26" s="2">
        <f t="shared" si="11"/>
        <v>225.12</v>
      </c>
      <c r="AF26" s="2">
        <f t="shared" si="11"/>
        <v>455.68</v>
      </c>
      <c r="AG26" s="2">
        <f t="shared" si="11"/>
        <v>0</v>
      </c>
      <c r="AH26" s="2">
        <f t="shared" si="11"/>
        <v>2.861818</v>
      </c>
      <c r="AI26" s="2">
        <f t="shared" si="11"/>
        <v>0</v>
      </c>
      <c r="AJ26" s="2">
        <f t="shared" si="11"/>
        <v>0</v>
      </c>
      <c r="AK26" s="2">
        <f t="shared" si="11"/>
        <v>440.94</v>
      </c>
      <c r="AL26" s="2">
        <f t="shared" si="11"/>
        <v>191.39</v>
      </c>
      <c r="AM26" s="2">
        <f t="shared" si="11"/>
        <v>0</v>
      </c>
      <c r="AN26" s="2">
        <f t="shared" si="11"/>
        <v>0</v>
      </c>
      <c r="AO26" s="2">
        <f t="shared" si="11"/>
        <v>0</v>
      </c>
      <c r="AP26" s="2">
        <f t="shared" si="11"/>
        <v>0</v>
      </c>
      <c r="AQ26" s="2">
        <f t="shared" si="11"/>
        <v>0</v>
      </c>
      <c r="AR26" s="2">
        <f t="shared" si="11"/>
        <v>1883.36</v>
      </c>
      <c r="AS26" s="2">
        <f t="shared" si="11"/>
        <v>1125.74</v>
      </c>
      <c r="AT26" s="2">
        <f t="shared" si="11"/>
        <v>757.62</v>
      </c>
      <c r="AU26" s="2">
        <f aca="true" t="shared" si="12" ref="AU26:BZ26">AU31</f>
        <v>0</v>
      </c>
      <c r="AV26" s="2">
        <f t="shared" si="12"/>
        <v>0</v>
      </c>
      <c r="AW26" s="2">
        <f t="shared" si="12"/>
        <v>0</v>
      </c>
      <c r="AX26" s="2">
        <f t="shared" si="12"/>
        <v>0</v>
      </c>
      <c r="AY26" s="2">
        <f t="shared" si="12"/>
        <v>0</v>
      </c>
      <c r="AZ26" s="2">
        <f t="shared" si="12"/>
        <v>0</v>
      </c>
      <c r="BA26" s="2">
        <f t="shared" si="12"/>
        <v>0</v>
      </c>
      <c r="BB26" s="2">
        <f t="shared" si="12"/>
        <v>0</v>
      </c>
      <c r="BC26" s="2">
        <f t="shared" si="12"/>
        <v>0</v>
      </c>
      <c r="BD26" s="2">
        <f t="shared" si="12"/>
        <v>0</v>
      </c>
      <c r="BE26" s="2">
        <f t="shared" si="12"/>
        <v>1883.36</v>
      </c>
      <c r="BF26" s="2">
        <f t="shared" si="12"/>
        <v>1125.74</v>
      </c>
      <c r="BG26" s="2">
        <f t="shared" si="12"/>
        <v>757.62</v>
      </c>
      <c r="BH26" s="2">
        <f t="shared" si="12"/>
        <v>0</v>
      </c>
      <c r="BI26" s="2">
        <f t="shared" si="12"/>
        <v>0</v>
      </c>
      <c r="BJ26" s="2">
        <f t="shared" si="12"/>
        <v>0</v>
      </c>
      <c r="BK26" s="2">
        <f t="shared" si="12"/>
        <v>0</v>
      </c>
      <c r="BL26" s="2">
        <f t="shared" si="12"/>
        <v>0</v>
      </c>
      <c r="BM26" s="2">
        <f t="shared" si="12"/>
        <v>0</v>
      </c>
      <c r="BN26" s="2">
        <f t="shared" si="12"/>
        <v>0</v>
      </c>
      <c r="BO26" s="3">
        <f t="shared" si="12"/>
        <v>0</v>
      </c>
      <c r="BP26" s="3">
        <f t="shared" si="12"/>
        <v>0</v>
      </c>
      <c r="BQ26" s="3">
        <f t="shared" si="12"/>
        <v>0</v>
      </c>
      <c r="BR26" s="3">
        <f t="shared" si="12"/>
        <v>0</v>
      </c>
      <c r="BS26" s="3">
        <f t="shared" si="12"/>
        <v>0</v>
      </c>
      <c r="BT26" s="3">
        <f t="shared" si="12"/>
        <v>0</v>
      </c>
      <c r="BU26" s="3">
        <f t="shared" si="12"/>
        <v>0</v>
      </c>
      <c r="BV26" s="3">
        <f t="shared" si="12"/>
        <v>0</v>
      </c>
      <c r="BW26" s="3">
        <f t="shared" si="12"/>
        <v>0</v>
      </c>
      <c r="BX26" s="3">
        <f t="shared" si="12"/>
        <v>0</v>
      </c>
      <c r="BY26" s="3">
        <f t="shared" si="12"/>
        <v>0</v>
      </c>
      <c r="BZ26" s="3">
        <f t="shared" si="12"/>
        <v>0</v>
      </c>
      <c r="CA26" s="3">
        <f aca="true" t="shared" si="13" ref="CA26:DF26">CA31</f>
        <v>0</v>
      </c>
      <c r="CB26" s="3">
        <f t="shared" si="13"/>
        <v>0</v>
      </c>
      <c r="CC26" s="3">
        <f t="shared" si="13"/>
        <v>0</v>
      </c>
      <c r="CD26" s="3">
        <f t="shared" si="13"/>
        <v>0</v>
      </c>
      <c r="CE26" s="3">
        <f t="shared" si="13"/>
        <v>0</v>
      </c>
      <c r="CF26" s="3">
        <f t="shared" si="13"/>
        <v>0</v>
      </c>
      <c r="CG26" s="3">
        <f t="shared" si="13"/>
        <v>0</v>
      </c>
      <c r="CH26" s="3">
        <f t="shared" si="13"/>
        <v>0</v>
      </c>
      <c r="CI26" s="3">
        <f t="shared" si="13"/>
        <v>0</v>
      </c>
      <c r="CJ26" s="3">
        <f t="shared" si="13"/>
        <v>0</v>
      </c>
      <c r="CK26" s="3">
        <f t="shared" si="13"/>
        <v>0</v>
      </c>
      <c r="CL26" s="3">
        <f t="shared" si="13"/>
        <v>0</v>
      </c>
      <c r="CM26" s="3">
        <f t="shared" si="13"/>
        <v>0</v>
      </c>
      <c r="CN26" s="3">
        <f t="shared" si="13"/>
        <v>0</v>
      </c>
      <c r="CO26" s="3">
        <f t="shared" si="13"/>
        <v>0</v>
      </c>
      <c r="CP26" s="3">
        <f t="shared" si="13"/>
        <v>0</v>
      </c>
      <c r="CQ26" s="3">
        <f t="shared" si="13"/>
        <v>0</v>
      </c>
      <c r="CR26" s="3">
        <f t="shared" si="13"/>
        <v>0</v>
      </c>
      <c r="CS26" s="3">
        <f t="shared" si="13"/>
        <v>0</v>
      </c>
      <c r="CT26" s="3">
        <f t="shared" si="13"/>
        <v>0</v>
      </c>
      <c r="CU26" s="3">
        <f t="shared" si="13"/>
        <v>0</v>
      </c>
      <c r="CV26" s="3">
        <f t="shared" si="13"/>
        <v>0</v>
      </c>
      <c r="CW26" s="3">
        <f t="shared" si="13"/>
        <v>0</v>
      </c>
      <c r="CX26" s="3">
        <f t="shared" si="13"/>
        <v>0</v>
      </c>
      <c r="CY26" s="3">
        <f t="shared" si="13"/>
        <v>0</v>
      </c>
      <c r="CZ26" s="3">
        <f t="shared" si="13"/>
        <v>0</v>
      </c>
      <c r="DA26" s="3">
        <f t="shared" si="13"/>
        <v>0</v>
      </c>
      <c r="DB26" s="3">
        <f t="shared" si="13"/>
        <v>0</v>
      </c>
      <c r="DC26" s="3">
        <f t="shared" si="13"/>
        <v>0</v>
      </c>
      <c r="DD26" s="3">
        <f t="shared" si="13"/>
        <v>0</v>
      </c>
      <c r="DE26" s="3">
        <f t="shared" si="13"/>
        <v>0</v>
      </c>
      <c r="DF26" s="3">
        <f t="shared" si="13"/>
        <v>0</v>
      </c>
      <c r="DG26" s="3">
        <f aca="true" t="shared" si="14" ref="DG26:DN26">DG31</f>
        <v>0</v>
      </c>
      <c r="DH26" s="3">
        <f t="shared" si="14"/>
        <v>0</v>
      </c>
      <c r="DI26" s="3">
        <f t="shared" si="14"/>
        <v>0</v>
      </c>
      <c r="DJ26" s="3">
        <f t="shared" si="14"/>
        <v>0</v>
      </c>
      <c r="DK26" s="3">
        <f t="shared" si="14"/>
        <v>0</v>
      </c>
      <c r="DL26" s="3">
        <f t="shared" si="14"/>
        <v>0</v>
      </c>
      <c r="DM26" s="3">
        <f t="shared" si="14"/>
        <v>0</v>
      </c>
      <c r="DN26" s="3">
        <f t="shared" si="14"/>
        <v>0</v>
      </c>
    </row>
    <row r="28" spans="1:200" ht="12.75">
      <c r="A28">
        <v>17</v>
      </c>
      <c r="B28">
        <v>1</v>
      </c>
      <c r="E28" t="s">
        <v>17</v>
      </c>
      <c r="F28" t="s">
        <v>18</v>
      </c>
      <c r="G28" t="s">
        <v>19</v>
      </c>
      <c r="H28" t="s">
        <v>20</v>
      </c>
      <c r="I28">
        <v>2</v>
      </c>
      <c r="J28">
        <v>0</v>
      </c>
      <c r="O28">
        <f>ROUND(CP28,2)</f>
        <v>350.48</v>
      </c>
      <c r="P28">
        <f>ROUND(CQ28*I28,2)</f>
        <v>0</v>
      </c>
      <c r="Q28">
        <f>ROUND(CR28*I28,2)</f>
        <v>69.25</v>
      </c>
      <c r="R28">
        <f>ROUND(CS28*I28,2)</f>
        <v>11.4</v>
      </c>
      <c r="S28">
        <f>ROUND(CT28*I28,2)</f>
        <v>281.23</v>
      </c>
      <c r="T28">
        <f>ROUND(CU28*I28,2)</f>
        <v>0</v>
      </c>
      <c r="U28">
        <f>CV28*I28</f>
        <v>1.742208</v>
      </c>
      <c r="V28">
        <f>CW28*I28</f>
        <v>0</v>
      </c>
      <c r="W28">
        <f>ROUND(CX28*I28,2)</f>
        <v>0</v>
      </c>
      <c r="X28">
        <f>ROUND(CY28,2)</f>
        <v>269.98</v>
      </c>
      <c r="Y28">
        <f>ROUND(CZ28,2)</f>
        <v>118.12</v>
      </c>
      <c r="AA28">
        <v>30357491</v>
      </c>
      <c r="AB28">
        <f>(AC28+AD28+AF28)</f>
        <v>16.644</v>
      </c>
      <c r="AC28">
        <f>((ES28*0))</f>
        <v>0</v>
      </c>
      <c r="AD28">
        <f>((((ET28*0.4))-((EU28*0.4)))+AE28)</f>
        <v>6.384</v>
      </c>
      <c r="AE28">
        <f>((EU28*0.4))</f>
        <v>0.41600000000000004</v>
      </c>
      <c r="AF28">
        <f>((EV28*0.4))</f>
        <v>10.26</v>
      </c>
      <c r="AG28">
        <f>(AP28)</f>
        <v>0</v>
      </c>
      <c r="AH28">
        <f>((EW28*0.4))</f>
        <v>0.8320000000000001</v>
      </c>
      <c r="AI28">
        <f>((EX28*0.4))</f>
        <v>0</v>
      </c>
      <c r="AJ28">
        <f>(AS28)</f>
        <v>0</v>
      </c>
      <c r="AK28">
        <v>58.9</v>
      </c>
      <c r="AL28">
        <v>17.29</v>
      </c>
      <c r="AM28">
        <v>15.96</v>
      </c>
      <c r="AN28">
        <v>1.04</v>
      </c>
      <c r="AO28">
        <v>25.65</v>
      </c>
      <c r="AP28">
        <v>0</v>
      </c>
      <c r="AQ28">
        <v>2.08</v>
      </c>
      <c r="AR28">
        <v>0</v>
      </c>
      <c r="AS28">
        <v>0</v>
      </c>
      <c r="AT28">
        <v>96</v>
      </c>
      <c r="AU28">
        <v>42</v>
      </c>
      <c r="AV28">
        <v>1.047</v>
      </c>
      <c r="AW28">
        <v>1</v>
      </c>
      <c r="AZ28">
        <v>1</v>
      </c>
      <c r="BA28">
        <v>13.09</v>
      </c>
      <c r="BB28">
        <v>5.18</v>
      </c>
      <c r="BC28">
        <v>4.56</v>
      </c>
      <c r="BH28">
        <v>0</v>
      </c>
      <c r="BI28">
        <v>2</v>
      </c>
      <c r="BJ28" t="s">
        <v>21</v>
      </c>
      <c r="BM28">
        <v>333</v>
      </c>
      <c r="BN28">
        <v>0</v>
      </c>
      <c r="BO28" t="s">
        <v>18</v>
      </c>
      <c r="BP28">
        <v>1</v>
      </c>
      <c r="BQ28">
        <v>40</v>
      </c>
      <c r="BS28">
        <v>13.09</v>
      </c>
      <c r="BT28">
        <v>1</v>
      </c>
      <c r="BU28">
        <v>1</v>
      </c>
      <c r="BV28">
        <v>1</v>
      </c>
      <c r="BW28">
        <v>1</v>
      </c>
      <c r="BX28">
        <v>1</v>
      </c>
      <c r="BZ28">
        <v>96</v>
      </c>
      <c r="CA28">
        <v>42</v>
      </c>
      <c r="CF28">
        <v>0</v>
      </c>
      <c r="CG28">
        <v>0</v>
      </c>
      <c r="CM28">
        <v>0</v>
      </c>
      <c r="CN28" t="s">
        <v>22</v>
      </c>
      <c r="CO28">
        <v>0</v>
      </c>
      <c r="CP28">
        <f>(P28+Q28+S28)</f>
        <v>350.48</v>
      </c>
      <c r="CQ28">
        <f>((AC28*AW28))*BC28</f>
        <v>0</v>
      </c>
      <c r="CR28">
        <f>((AD28*AV28))*BB28</f>
        <v>34.623368639999995</v>
      </c>
      <c r="CS28">
        <f>((AE28*AV28))*BS28</f>
        <v>5.70137568</v>
      </c>
      <c r="CT28">
        <f>((AF28*AV28))*BA28</f>
        <v>140.6156598</v>
      </c>
      <c r="CU28">
        <f>AG28</f>
        <v>0</v>
      </c>
      <c r="CV28">
        <f>(AH28*AV28)</f>
        <v>0.871104</v>
      </c>
      <c r="CW28">
        <f>AI28</f>
        <v>0</v>
      </c>
      <c r="CX28">
        <f>AJ28</f>
        <v>0</v>
      </c>
      <c r="CY28">
        <f>S28*(BZ28/100)</f>
        <v>269.9808</v>
      </c>
      <c r="CZ28">
        <f>S28*(CA28/100)</f>
        <v>118.1166</v>
      </c>
      <c r="DD28" t="s">
        <v>23</v>
      </c>
      <c r="DE28" t="s">
        <v>24</v>
      </c>
      <c r="DF28" t="s">
        <v>24</v>
      </c>
      <c r="DG28" t="s">
        <v>24</v>
      </c>
      <c r="DI28" t="s">
        <v>24</v>
      </c>
      <c r="DJ28" t="s">
        <v>24</v>
      </c>
      <c r="DN28">
        <v>112</v>
      </c>
      <c r="DO28">
        <v>70</v>
      </c>
      <c r="DP28">
        <v>1.047</v>
      </c>
      <c r="DQ28">
        <v>1</v>
      </c>
      <c r="DU28">
        <v>1010</v>
      </c>
      <c r="DV28" t="s">
        <v>20</v>
      </c>
      <c r="DW28" t="s">
        <v>20</v>
      </c>
      <c r="DX28">
        <v>1</v>
      </c>
      <c r="EE28">
        <v>30354792</v>
      </c>
      <c r="EF28">
        <v>40</v>
      </c>
      <c r="EG28" t="s">
        <v>25</v>
      </c>
      <c r="EH28">
        <v>0</v>
      </c>
      <c r="EJ28">
        <v>2</v>
      </c>
      <c r="EK28">
        <v>333</v>
      </c>
      <c r="EL28" t="s">
        <v>26</v>
      </c>
      <c r="EM28" t="s">
        <v>27</v>
      </c>
      <c r="EO28" t="s">
        <v>28</v>
      </c>
      <c r="EQ28">
        <v>0</v>
      </c>
      <c r="ER28">
        <v>58.9</v>
      </c>
      <c r="ES28">
        <v>17.29</v>
      </c>
      <c r="ET28">
        <v>15.96</v>
      </c>
      <c r="EU28">
        <v>1.04</v>
      </c>
      <c r="EV28">
        <v>25.65</v>
      </c>
      <c r="EW28">
        <v>2.08</v>
      </c>
      <c r="EX28">
        <v>0</v>
      </c>
      <c r="EY28">
        <v>0</v>
      </c>
      <c r="EZ28">
        <v>0</v>
      </c>
      <c r="FQ28">
        <v>0</v>
      </c>
      <c r="FR28">
        <f>ROUND(IF(AND(BH28=3,BI28=3),P28,0),2)</f>
        <v>0</v>
      </c>
      <c r="FS28">
        <v>0</v>
      </c>
      <c r="FX28">
        <v>96</v>
      </c>
      <c r="FY28">
        <v>42</v>
      </c>
      <c r="GG28">
        <v>2</v>
      </c>
      <c r="GH28">
        <v>0</v>
      </c>
      <c r="GI28">
        <v>0</v>
      </c>
      <c r="GJ28">
        <v>0</v>
      </c>
      <c r="GK28">
        <f>ROUND(R28*(R12)/100,2)</f>
        <v>19.04</v>
      </c>
      <c r="GL28">
        <f>ROUND(IF(AND(BH28=3,BI28=3,FS28&lt;&gt;0),P28,0),2)</f>
        <v>0</v>
      </c>
      <c r="GM28">
        <f>O28+X28+Y28+GK28</f>
        <v>757.62</v>
      </c>
      <c r="GN28">
        <f>ROUND(IF(OR(BI28=0,BI28=1),O28+X28+Y28+GK28,0),2)</f>
        <v>0</v>
      </c>
      <c r="GO28">
        <f>ROUND(IF(BI28=2,O28+X28+Y28+GK28,0),2)</f>
        <v>757.62</v>
      </c>
      <c r="GP28">
        <f>ROUND(IF(BI28=4,O28+X28+Y28+GK28,0),2)</f>
        <v>0</v>
      </c>
      <c r="GR28">
        <v>0</v>
      </c>
    </row>
    <row r="29" spans="1:200" ht="12.75">
      <c r="A29">
        <v>17</v>
      </c>
      <c r="B29">
        <v>1</v>
      </c>
      <c r="C29">
        <f>ROW(SmtRes!A2)</f>
        <v>2</v>
      </c>
      <c r="D29">
        <f>ROW(EtalonRes!A2)</f>
        <v>2</v>
      </c>
      <c r="E29" t="s">
        <v>29</v>
      </c>
      <c r="F29" t="s">
        <v>30</v>
      </c>
      <c r="G29" t="s">
        <v>31</v>
      </c>
      <c r="H29" t="s">
        <v>32</v>
      </c>
      <c r="I29">
        <v>1</v>
      </c>
      <c r="J29">
        <v>0</v>
      </c>
      <c r="O29">
        <f>ROUND(CP29,2)</f>
        <v>524.6</v>
      </c>
      <c r="P29">
        <f>ROUND(CQ29*I29,2)</f>
        <v>0</v>
      </c>
      <c r="Q29">
        <f>ROUND(CR29*I29,2)</f>
        <v>350.15</v>
      </c>
      <c r="R29">
        <f>ROUND(CS29*I29,2)</f>
        <v>213.72</v>
      </c>
      <c r="S29">
        <f>ROUND(CT29*I29,2)</f>
        <v>174.45</v>
      </c>
      <c r="T29">
        <f>ROUND(CU29*I29,2)</f>
        <v>0</v>
      </c>
      <c r="U29">
        <f>CV29*I29</f>
        <v>1.11961</v>
      </c>
      <c r="V29">
        <f>CW29*I29</f>
        <v>0</v>
      </c>
      <c r="W29">
        <f>ROUND(CX29*I29,2)</f>
        <v>0</v>
      </c>
      <c r="X29">
        <f>ROUND(CY29,2)</f>
        <v>170.96</v>
      </c>
      <c r="Y29">
        <f>ROUND(CZ29,2)</f>
        <v>73.27</v>
      </c>
      <c r="AA29">
        <v>30357491</v>
      </c>
      <c r="AB29">
        <f>(AC29+AD29+AF29)</f>
        <v>63.309999999999995</v>
      </c>
      <c r="AC29">
        <f>(ES29)</f>
        <v>0</v>
      </c>
      <c r="AD29">
        <f>(((ET29)-(EU29))+AE29)</f>
        <v>51.05</v>
      </c>
      <c r="AE29">
        <f>(EU29)</f>
        <v>15.02</v>
      </c>
      <c r="AF29">
        <f>(EV29)</f>
        <v>12.26</v>
      </c>
      <c r="AG29">
        <f>(AP29)</f>
        <v>0</v>
      </c>
      <c r="AH29">
        <f>(EW29)</f>
        <v>1.03</v>
      </c>
      <c r="AI29">
        <f>(EX29)</f>
        <v>0</v>
      </c>
      <c r="AJ29">
        <f>(AS29)</f>
        <v>0</v>
      </c>
      <c r="AK29">
        <v>63.31</v>
      </c>
      <c r="AL29">
        <v>0</v>
      </c>
      <c r="AM29">
        <v>51.05</v>
      </c>
      <c r="AN29">
        <v>15.02</v>
      </c>
      <c r="AO29">
        <v>12.26</v>
      </c>
      <c r="AP29">
        <v>0</v>
      </c>
      <c r="AQ29">
        <v>1.03</v>
      </c>
      <c r="AR29">
        <v>0</v>
      </c>
      <c r="AS29">
        <v>0</v>
      </c>
      <c r="AT29">
        <v>98</v>
      </c>
      <c r="AU29">
        <v>42</v>
      </c>
      <c r="AV29">
        <v>1.087</v>
      </c>
      <c r="AW29">
        <v>1</v>
      </c>
      <c r="AZ29">
        <v>1</v>
      </c>
      <c r="BA29">
        <v>13.09</v>
      </c>
      <c r="BB29">
        <v>6.31</v>
      </c>
      <c r="BC29">
        <v>1</v>
      </c>
      <c r="BH29">
        <v>0</v>
      </c>
      <c r="BI29">
        <v>1</v>
      </c>
      <c r="BJ29" t="s">
        <v>33</v>
      </c>
      <c r="BM29">
        <v>235</v>
      </c>
      <c r="BN29">
        <v>0</v>
      </c>
      <c r="BO29" t="s">
        <v>30</v>
      </c>
      <c r="BP29">
        <v>1</v>
      </c>
      <c r="BQ29">
        <v>30</v>
      </c>
      <c r="BS29">
        <v>13.09</v>
      </c>
      <c r="BT29">
        <v>1</v>
      </c>
      <c r="BU29">
        <v>1</v>
      </c>
      <c r="BV29">
        <v>1</v>
      </c>
      <c r="BW29">
        <v>1</v>
      </c>
      <c r="BX29">
        <v>1</v>
      </c>
      <c r="BZ29">
        <v>98</v>
      </c>
      <c r="CA29">
        <v>42</v>
      </c>
      <c r="CF29">
        <v>0</v>
      </c>
      <c r="CG29">
        <v>0</v>
      </c>
      <c r="CM29">
        <v>0</v>
      </c>
      <c r="CO29">
        <v>0</v>
      </c>
      <c r="CP29">
        <f>(P29+Q29+S29)</f>
        <v>524.5999999999999</v>
      </c>
      <c r="CQ29">
        <f>((AC29*AW29))*BC29</f>
        <v>0</v>
      </c>
      <c r="CR29">
        <f>((AD29*AV29))*BB29</f>
        <v>350.15041849999994</v>
      </c>
      <c r="CS29">
        <f>((AE29*AV29))*BS29</f>
        <v>213.71702659999997</v>
      </c>
      <c r="CT29">
        <f>((AF29*AV29))*BA29</f>
        <v>174.4454558</v>
      </c>
      <c r="CU29">
        <f>AG29</f>
        <v>0</v>
      </c>
      <c r="CV29">
        <f>(AH29*AV29)</f>
        <v>1.11961</v>
      </c>
      <c r="CW29">
        <f>AI29</f>
        <v>0</v>
      </c>
      <c r="CX29">
        <f>AJ29</f>
        <v>0</v>
      </c>
      <c r="CY29">
        <f>S29*(BZ29/100)</f>
        <v>170.96099999999998</v>
      </c>
      <c r="CZ29">
        <f>S29*(CA29/100)</f>
        <v>73.26899999999999</v>
      </c>
      <c r="DN29">
        <v>114</v>
      </c>
      <c r="DO29">
        <v>80</v>
      </c>
      <c r="DP29">
        <v>1.087</v>
      </c>
      <c r="DQ29">
        <v>1</v>
      </c>
      <c r="DU29">
        <v>1013</v>
      </c>
      <c r="DV29" t="s">
        <v>32</v>
      </c>
      <c r="DW29" t="s">
        <v>32</v>
      </c>
      <c r="DX29">
        <v>1</v>
      </c>
      <c r="EE29">
        <v>30354694</v>
      </c>
      <c r="EF29">
        <v>30</v>
      </c>
      <c r="EG29" t="s">
        <v>34</v>
      </c>
      <c r="EH29">
        <v>0</v>
      </c>
      <c r="EJ29">
        <v>1</v>
      </c>
      <c r="EK29">
        <v>235</v>
      </c>
      <c r="EL29" t="s">
        <v>35</v>
      </c>
      <c r="EM29" t="s">
        <v>36</v>
      </c>
      <c r="EQ29">
        <v>0</v>
      </c>
      <c r="ER29">
        <v>63.31</v>
      </c>
      <c r="ES29">
        <v>0</v>
      </c>
      <c r="ET29">
        <v>51.05</v>
      </c>
      <c r="EU29">
        <v>15.02</v>
      </c>
      <c r="EV29">
        <v>12.26</v>
      </c>
      <c r="EW29">
        <v>1.03</v>
      </c>
      <c r="EX29">
        <v>0</v>
      </c>
      <c r="EY29">
        <v>0</v>
      </c>
      <c r="EZ29">
        <v>0</v>
      </c>
      <c r="FQ29">
        <v>0</v>
      </c>
      <c r="FR29">
        <f>ROUND(IF(AND(BH29=3,BI29=3),P29,0),2)</f>
        <v>0</v>
      </c>
      <c r="FS29">
        <v>0</v>
      </c>
      <c r="FX29">
        <v>98</v>
      </c>
      <c r="FY29">
        <v>42</v>
      </c>
      <c r="GG29">
        <v>2</v>
      </c>
      <c r="GH29">
        <v>0</v>
      </c>
      <c r="GI29">
        <v>0</v>
      </c>
      <c r="GJ29">
        <v>0</v>
      </c>
      <c r="GK29">
        <f>ROUND(R29*(R12)/100,2)</f>
        <v>356.91</v>
      </c>
      <c r="GL29">
        <f>ROUND(IF(AND(BH29=3,BI29=3,FS29&lt;&gt;0),P29,0),2)</f>
        <v>0</v>
      </c>
      <c r="GM29">
        <f>O29+X29+Y29+GK29</f>
        <v>1125.74</v>
      </c>
      <c r="GN29">
        <f>ROUND(IF(OR(BI29=0,BI29=1),O29+X29+Y29+GK29,0),2)</f>
        <v>1125.74</v>
      </c>
      <c r="GO29">
        <f>ROUND(IF(BI29=2,O29+X29+Y29+GK29,0),2)</f>
        <v>0</v>
      </c>
      <c r="GP29">
        <f>ROUND(IF(BI29=4,O29+X29+Y29+GK29,0),2)</f>
        <v>0</v>
      </c>
      <c r="GR29">
        <v>0</v>
      </c>
    </row>
    <row r="31" spans="1:118" ht="12.75">
      <c r="A31" s="2">
        <v>51</v>
      </c>
      <c r="B31" s="2">
        <f>B24</f>
        <v>1</v>
      </c>
      <c r="C31" s="2">
        <f>A24</f>
        <v>4</v>
      </c>
      <c r="D31" s="2">
        <f>ROW(A24)</f>
        <v>24</v>
      </c>
      <c r="E31" s="2"/>
      <c r="F31" s="2" t="str">
        <f>IF(F24&lt;&gt;"",F24,"")</f>
        <v>Новый раздел</v>
      </c>
      <c r="G31" s="2" t="str">
        <f>IF(G24&lt;&gt;"",G24,"")</f>
        <v>Демонтажные работы</v>
      </c>
      <c r="H31" s="2"/>
      <c r="I31" s="2"/>
      <c r="J31" s="2"/>
      <c r="K31" s="2"/>
      <c r="L31" s="2"/>
      <c r="M31" s="2"/>
      <c r="N31" s="2"/>
      <c r="O31" s="2">
        <f aca="true" t="shared" si="15" ref="O31:T31">ROUND(AB31,2)</f>
        <v>875.08</v>
      </c>
      <c r="P31" s="2">
        <f t="shared" si="15"/>
        <v>0</v>
      </c>
      <c r="Q31" s="2">
        <f t="shared" si="15"/>
        <v>419.4</v>
      </c>
      <c r="R31" s="2">
        <f t="shared" si="15"/>
        <v>225.12</v>
      </c>
      <c r="S31" s="2">
        <f t="shared" si="15"/>
        <v>455.68</v>
      </c>
      <c r="T31" s="2">
        <f t="shared" si="15"/>
        <v>0</v>
      </c>
      <c r="U31" s="2">
        <f>AH31</f>
        <v>2.861818</v>
      </c>
      <c r="V31" s="2">
        <f>AI31</f>
        <v>0</v>
      </c>
      <c r="W31" s="2">
        <f>ROUND(AJ31,2)</f>
        <v>0</v>
      </c>
      <c r="X31" s="2">
        <f>ROUND(AK31,2)</f>
        <v>440.94</v>
      </c>
      <c r="Y31" s="2">
        <f>ROUND(AL31,2)</f>
        <v>191.39</v>
      </c>
      <c r="Z31" s="2"/>
      <c r="AA31" s="2"/>
      <c r="AB31" s="2">
        <f>ROUND(SUMIF(AA28:AA29,"=30357491",O28:O29),2)</f>
        <v>875.08</v>
      </c>
      <c r="AC31" s="2">
        <f>ROUND(SUMIF(AA28:AA29,"=30357491",P28:P29),2)</f>
        <v>0</v>
      </c>
      <c r="AD31" s="2">
        <f>ROUND(SUMIF(AA28:AA29,"=30357491",Q28:Q29),2)</f>
        <v>419.4</v>
      </c>
      <c r="AE31" s="2">
        <f>ROUND(SUMIF(AA28:AA29,"=30357491",R28:R29),2)</f>
        <v>225.12</v>
      </c>
      <c r="AF31" s="2">
        <f>ROUND(SUMIF(AA28:AA29,"=30357491",S28:S29),2)</f>
        <v>455.68</v>
      </c>
      <c r="AG31" s="2">
        <f>ROUND(SUMIF(AA28:AA29,"=30357491",T28:T29),2)</f>
        <v>0</v>
      </c>
      <c r="AH31" s="2">
        <f>SUMIF(AA28:AA29,"=30357491",U28:U29)</f>
        <v>2.861818</v>
      </c>
      <c r="AI31" s="2">
        <f>SUMIF(AA28:AA29,"=30357491",V28:V29)</f>
        <v>0</v>
      </c>
      <c r="AJ31" s="2">
        <f>ROUND(SUMIF(AA28:AA29,"=30357491",W28:W29),2)</f>
        <v>0</v>
      </c>
      <c r="AK31" s="2">
        <f>ROUND(SUMIF(AA28:AA29,"=30357491",X28:X29),2)</f>
        <v>440.94</v>
      </c>
      <c r="AL31" s="2">
        <f>ROUND(SUMIF(AA28:AA29,"=30357491",Y28:Y29),2)</f>
        <v>191.39</v>
      </c>
      <c r="AM31" s="2"/>
      <c r="AN31" s="2"/>
      <c r="AO31" s="2">
        <f aca="true" t="shared" si="16" ref="AO31:AU31">ROUND(BB31,2)</f>
        <v>0</v>
      </c>
      <c r="AP31" s="2">
        <f t="shared" si="16"/>
        <v>0</v>
      </c>
      <c r="AQ31" s="2">
        <f t="shared" si="16"/>
        <v>0</v>
      </c>
      <c r="AR31" s="2">
        <f t="shared" si="16"/>
        <v>1883.36</v>
      </c>
      <c r="AS31" s="2">
        <f t="shared" si="16"/>
        <v>1125.74</v>
      </c>
      <c r="AT31" s="2">
        <f t="shared" si="16"/>
        <v>757.62</v>
      </c>
      <c r="AU31" s="2">
        <f t="shared" si="16"/>
        <v>0</v>
      </c>
      <c r="AV31" s="2"/>
      <c r="AW31" s="2"/>
      <c r="AX31" s="2"/>
      <c r="AY31" s="2"/>
      <c r="AZ31" s="2"/>
      <c r="BA31" s="2"/>
      <c r="BB31" s="2">
        <f>ROUND(SUMIF(AA28:AA29,"=30357491",FQ28:FQ29),2)</f>
        <v>0</v>
      </c>
      <c r="BC31" s="2">
        <f>ROUND(SUMIF(AA28:AA29,"=30357491",FR28:FR29),2)</f>
        <v>0</v>
      </c>
      <c r="BD31" s="2">
        <f>ROUND(SUMIF(AA28:AA29,"=30357491",GL28:GL29),2)</f>
        <v>0</v>
      </c>
      <c r="BE31" s="2">
        <f>ROUND(SUMIF(AA28:AA29,"=30357491",GM28:GM29),2)</f>
        <v>1883.36</v>
      </c>
      <c r="BF31" s="2">
        <f>ROUND(SUMIF(AA28:AA29,"=30357491",GN28:GN29),2)</f>
        <v>1125.74</v>
      </c>
      <c r="BG31" s="2">
        <f>ROUND(SUMIF(AA28:AA29,"=30357491",GO28:GO29),2)</f>
        <v>757.62</v>
      </c>
      <c r="BH31" s="2">
        <f>ROUND(SUMIF(AA28:AA29,"=30357491",GP28:GP29),2)</f>
        <v>0</v>
      </c>
      <c r="BI31" s="2"/>
      <c r="BJ31" s="2"/>
      <c r="BK31" s="2"/>
      <c r="BL31" s="2"/>
      <c r="BM31" s="2"/>
      <c r="BN31" s="2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>
        <v>0</v>
      </c>
    </row>
    <row r="33" spans="1:16" ht="12.75">
      <c r="A33" s="4">
        <v>50</v>
      </c>
      <c r="B33" s="4">
        <v>0</v>
      </c>
      <c r="C33" s="4">
        <v>0</v>
      </c>
      <c r="D33" s="4">
        <v>1</v>
      </c>
      <c r="E33" s="4">
        <v>201</v>
      </c>
      <c r="F33" s="4">
        <f>ROUND(Source!O31,O33)</f>
        <v>875.08</v>
      </c>
      <c r="G33" s="4" t="s">
        <v>37</v>
      </c>
      <c r="H33" s="4" t="s">
        <v>38</v>
      </c>
      <c r="I33" s="4"/>
      <c r="J33" s="4"/>
      <c r="K33" s="4">
        <v>201</v>
      </c>
      <c r="L33" s="4">
        <v>1</v>
      </c>
      <c r="M33" s="4">
        <v>3</v>
      </c>
      <c r="N33" s="4" t="s">
        <v>6</v>
      </c>
      <c r="O33" s="4">
        <v>2</v>
      </c>
      <c r="P33" s="4"/>
    </row>
    <row r="34" spans="1:16" ht="12.75">
      <c r="A34" s="4">
        <v>50</v>
      </c>
      <c r="B34" s="4">
        <v>0</v>
      </c>
      <c r="C34" s="4">
        <v>0</v>
      </c>
      <c r="D34" s="4">
        <v>1</v>
      </c>
      <c r="E34" s="4">
        <v>202</v>
      </c>
      <c r="F34" s="4">
        <f>ROUND(Source!P31,O34)</f>
        <v>0</v>
      </c>
      <c r="G34" s="4" t="s">
        <v>39</v>
      </c>
      <c r="H34" s="4" t="s">
        <v>40</v>
      </c>
      <c r="I34" s="4"/>
      <c r="J34" s="4"/>
      <c r="K34" s="4">
        <v>202</v>
      </c>
      <c r="L34" s="4">
        <v>2</v>
      </c>
      <c r="M34" s="4">
        <v>3</v>
      </c>
      <c r="N34" s="4" t="s">
        <v>6</v>
      </c>
      <c r="O34" s="4">
        <v>2</v>
      </c>
      <c r="P34" s="4"/>
    </row>
    <row r="35" spans="1:16" ht="12.75">
      <c r="A35" s="4">
        <v>50</v>
      </c>
      <c r="B35" s="4">
        <v>0</v>
      </c>
      <c r="C35" s="4">
        <v>0</v>
      </c>
      <c r="D35" s="4">
        <v>1</v>
      </c>
      <c r="E35" s="4">
        <v>222</v>
      </c>
      <c r="F35" s="4">
        <f>ROUND(Source!AO31,O35)</f>
        <v>0</v>
      </c>
      <c r="G35" s="4" t="s">
        <v>41</v>
      </c>
      <c r="H35" s="4" t="s">
        <v>42</v>
      </c>
      <c r="I35" s="4"/>
      <c r="J35" s="4"/>
      <c r="K35" s="4">
        <v>222</v>
      </c>
      <c r="L35" s="4">
        <v>3</v>
      </c>
      <c r="M35" s="4">
        <v>3</v>
      </c>
      <c r="N35" s="4" t="s">
        <v>6</v>
      </c>
      <c r="O35" s="4">
        <v>2</v>
      </c>
      <c r="P35" s="4"/>
    </row>
    <row r="36" spans="1:16" ht="12.75">
      <c r="A36" s="4">
        <v>50</v>
      </c>
      <c r="B36" s="4">
        <v>0</v>
      </c>
      <c r="C36" s="4">
        <v>0</v>
      </c>
      <c r="D36" s="4">
        <v>1</v>
      </c>
      <c r="E36" s="4">
        <v>216</v>
      </c>
      <c r="F36" s="4">
        <f>ROUND(Source!AP31,O36)</f>
        <v>0</v>
      </c>
      <c r="G36" s="4" t="s">
        <v>43</v>
      </c>
      <c r="H36" s="4" t="s">
        <v>44</v>
      </c>
      <c r="I36" s="4"/>
      <c r="J36" s="4"/>
      <c r="K36" s="4">
        <v>216</v>
      </c>
      <c r="L36" s="4">
        <v>4</v>
      </c>
      <c r="M36" s="4">
        <v>3</v>
      </c>
      <c r="N36" s="4" t="s">
        <v>6</v>
      </c>
      <c r="O36" s="4">
        <v>2</v>
      </c>
      <c r="P36" s="4"/>
    </row>
    <row r="37" spans="1:16" ht="12.75">
      <c r="A37" s="4">
        <v>50</v>
      </c>
      <c r="B37" s="4">
        <v>0</v>
      </c>
      <c r="C37" s="4">
        <v>0</v>
      </c>
      <c r="D37" s="4">
        <v>1</v>
      </c>
      <c r="E37" s="4">
        <v>223</v>
      </c>
      <c r="F37" s="4">
        <f>ROUND(Source!AQ31,O37)</f>
        <v>0</v>
      </c>
      <c r="G37" s="4" t="s">
        <v>45</v>
      </c>
      <c r="H37" s="4" t="s">
        <v>46</v>
      </c>
      <c r="I37" s="4"/>
      <c r="J37" s="4"/>
      <c r="K37" s="4">
        <v>223</v>
      </c>
      <c r="L37" s="4">
        <v>5</v>
      </c>
      <c r="M37" s="4">
        <v>3</v>
      </c>
      <c r="N37" s="4" t="s">
        <v>6</v>
      </c>
      <c r="O37" s="4">
        <v>2</v>
      </c>
      <c r="P37" s="4"/>
    </row>
    <row r="38" spans="1:16" ht="12.75">
      <c r="A38" s="4">
        <v>50</v>
      </c>
      <c r="B38" s="4">
        <v>0</v>
      </c>
      <c r="C38" s="4">
        <v>0</v>
      </c>
      <c r="D38" s="4">
        <v>1</v>
      </c>
      <c r="E38" s="4">
        <v>203</v>
      </c>
      <c r="F38" s="4">
        <f>ROUND(Source!Q31,O38)</f>
        <v>419.4</v>
      </c>
      <c r="G38" s="4" t="s">
        <v>47</v>
      </c>
      <c r="H38" s="4" t="s">
        <v>48</v>
      </c>
      <c r="I38" s="4"/>
      <c r="J38" s="4"/>
      <c r="K38" s="4">
        <v>203</v>
      </c>
      <c r="L38" s="4">
        <v>6</v>
      </c>
      <c r="M38" s="4">
        <v>3</v>
      </c>
      <c r="N38" s="4" t="s">
        <v>6</v>
      </c>
      <c r="O38" s="4">
        <v>2</v>
      </c>
      <c r="P38" s="4"/>
    </row>
    <row r="39" spans="1:16" ht="12.75">
      <c r="A39" s="4">
        <v>50</v>
      </c>
      <c r="B39" s="4">
        <v>0</v>
      </c>
      <c r="C39" s="4">
        <v>0</v>
      </c>
      <c r="D39" s="4">
        <v>1</v>
      </c>
      <c r="E39" s="4">
        <v>204</v>
      </c>
      <c r="F39" s="4">
        <f>ROUND(Source!R31,O39)</f>
        <v>225.12</v>
      </c>
      <c r="G39" s="4" t="s">
        <v>49</v>
      </c>
      <c r="H39" s="4" t="s">
        <v>50</v>
      </c>
      <c r="I39" s="4"/>
      <c r="J39" s="4"/>
      <c r="K39" s="4">
        <v>204</v>
      </c>
      <c r="L39" s="4">
        <v>7</v>
      </c>
      <c r="M39" s="4">
        <v>3</v>
      </c>
      <c r="N39" s="4" t="s">
        <v>6</v>
      </c>
      <c r="O39" s="4">
        <v>2</v>
      </c>
      <c r="P39" s="4"/>
    </row>
    <row r="40" spans="1:16" ht="12.75">
      <c r="A40" s="4">
        <v>50</v>
      </c>
      <c r="B40" s="4">
        <v>0</v>
      </c>
      <c r="C40" s="4">
        <v>0</v>
      </c>
      <c r="D40" s="4">
        <v>1</v>
      </c>
      <c r="E40" s="4">
        <v>205</v>
      </c>
      <c r="F40" s="4">
        <f>ROUND(Source!S31,O40)</f>
        <v>455.68</v>
      </c>
      <c r="G40" s="4" t="s">
        <v>51</v>
      </c>
      <c r="H40" s="4" t="s">
        <v>52</v>
      </c>
      <c r="I40" s="4"/>
      <c r="J40" s="4"/>
      <c r="K40" s="4">
        <v>205</v>
      </c>
      <c r="L40" s="4">
        <v>8</v>
      </c>
      <c r="M40" s="4">
        <v>3</v>
      </c>
      <c r="N40" s="4" t="s">
        <v>6</v>
      </c>
      <c r="O40" s="4">
        <v>2</v>
      </c>
      <c r="P40" s="4"/>
    </row>
    <row r="41" spans="1:16" ht="12.75">
      <c r="A41" s="4">
        <v>50</v>
      </c>
      <c r="B41" s="4">
        <v>0</v>
      </c>
      <c r="C41" s="4">
        <v>0</v>
      </c>
      <c r="D41" s="4">
        <v>1</v>
      </c>
      <c r="E41" s="4">
        <v>214</v>
      </c>
      <c r="F41" s="4">
        <f>ROUND(Source!AS31,O41)</f>
        <v>1125.74</v>
      </c>
      <c r="G41" s="4" t="s">
        <v>53</v>
      </c>
      <c r="H41" s="4" t="s">
        <v>54</v>
      </c>
      <c r="I41" s="4"/>
      <c r="J41" s="4"/>
      <c r="K41" s="4">
        <v>214</v>
      </c>
      <c r="L41" s="4">
        <v>9</v>
      </c>
      <c r="M41" s="4">
        <v>3</v>
      </c>
      <c r="N41" s="4" t="s">
        <v>6</v>
      </c>
      <c r="O41" s="4">
        <v>2</v>
      </c>
      <c r="P41" s="4"/>
    </row>
    <row r="42" spans="1:16" ht="12.75">
      <c r="A42" s="4">
        <v>50</v>
      </c>
      <c r="B42" s="4">
        <v>0</v>
      </c>
      <c r="C42" s="4">
        <v>0</v>
      </c>
      <c r="D42" s="4">
        <v>1</v>
      </c>
      <c r="E42" s="4">
        <v>215</v>
      </c>
      <c r="F42" s="4">
        <f>ROUND(Source!AT31,O42)</f>
        <v>757.62</v>
      </c>
      <c r="G42" s="4" t="s">
        <v>55</v>
      </c>
      <c r="H42" s="4" t="s">
        <v>56</v>
      </c>
      <c r="I42" s="4"/>
      <c r="J42" s="4"/>
      <c r="K42" s="4">
        <v>215</v>
      </c>
      <c r="L42" s="4">
        <v>10</v>
      </c>
      <c r="M42" s="4">
        <v>3</v>
      </c>
      <c r="N42" s="4" t="s">
        <v>6</v>
      </c>
      <c r="O42" s="4">
        <v>2</v>
      </c>
      <c r="P42" s="4"/>
    </row>
    <row r="43" spans="1:16" ht="12.75">
      <c r="A43" s="4">
        <v>50</v>
      </c>
      <c r="B43" s="4">
        <v>0</v>
      </c>
      <c r="C43" s="4">
        <v>0</v>
      </c>
      <c r="D43" s="4">
        <v>1</v>
      </c>
      <c r="E43" s="4">
        <v>217</v>
      </c>
      <c r="F43" s="4">
        <f>ROUND(Source!AU31,O43)</f>
        <v>0</v>
      </c>
      <c r="G43" s="4" t="s">
        <v>57</v>
      </c>
      <c r="H43" s="4" t="s">
        <v>58</v>
      </c>
      <c r="I43" s="4"/>
      <c r="J43" s="4"/>
      <c r="K43" s="4">
        <v>217</v>
      </c>
      <c r="L43" s="4">
        <v>11</v>
      </c>
      <c r="M43" s="4">
        <v>3</v>
      </c>
      <c r="N43" s="4" t="s">
        <v>6</v>
      </c>
      <c r="O43" s="4">
        <v>2</v>
      </c>
      <c r="P43" s="4"/>
    </row>
    <row r="44" spans="1:16" ht="12.75">
      <c r="A44" s="4">
        <v>50</v>
      </c>
      <c r="B44" s="4">
        <v>0</v>
      </c>
      <c r="C44" s="4">
        <v>0</v>
      </c>
      <c r="D44" s="4">
        <v>1</v>
      </c>
      <c r="E44" s="4">
        <v>206</v>
      </c>
      <c r="F44" s="4">
        <f>ROUND(Source!T31,O44)</f>
        <v>0</v>
      </c>
      <c r="G44" s="4" t="s">
        <v>59</v>
      </c>
      <c r="H44" s="4" t="s">
        <v>60</v>
      </c>
      <c r="I44" s="4"/>
      <c r="J44" s="4"/>
      <c r="K44" s="4">
        <v>206</v>
      </c>
      <c r="L44" s="4">
        <v>12</v>
      </c>
      <c r="M44" s="4">
        <v>3</v>
      </c>
      <c r="N44" s="4" t="s">
        <v>6</v>
      </c>
      <c r="O44" s="4">
        <v>2</v>
      </c>
      <c r="P44" s="4"/>
    </row>
    <row r="45" spans="1:16" ht="12.75">
      <c r="A45" s="4">
        <v>50</v>
      </c>
      <c r="B45" s="4">
        <v>0</v>
      </c>
      <c r="C45" s="4">
        <v>0</v>
      </c>
      <c r="D45" s="4">
        <v>1</v>
      </c>
      <c r="E45" s="4">
        <v>207</v>
      </c>
      <c r="F45" s="4">
        <f>ROUND(Source!U31,O45)</f>
        <v>2.86</v>
      </c>
      <c r="G45" s="4" t="s">
        <v>61</v>
      </c>
      <c r="H45" s="4" t="s">
        <v>62</v>
      </c>
      <c r="I45" s="4"/>
      <c r="J45" s="4"/>
      <c r="K45" s="4">
        <v>207</v>
      </c>
      <c r="L45" s="4">
        <v>13</v>
      </c>
      <c r="M45" s="4">
        <v>3</v>
      </c>
      <c r="N45" s="4" t="s">
        <v>6</v>
      </c>
      <c r="O45" s="4">
        <v>2</v>
      </c>
      <c r="P45" s="4"/>
    </row>
    <row r="46" spans="1:16" ht="12.75">
      <c r="A46" s="4">
        <v>50</v>
      </c>
      <c r="B46" s="4">
        <v>0</v>
      </c>
      <c r="C46" s="4">
        <v>0</v>
      </c>
      <c r="D46" s="4">
        <v>1</v>
      </c>
      <c r="E46" s="4">
        <v>208</v>
      </c>
      <c r="F46" s="4">
        <f>ROUND(Source!V31,O46)</f>
        <v>0</v>
      </c>
      <c r="G46" s="4" t="s">
        <v>63</v>
      </c>
      <c r="H46" s="4" t="s">
        <v>64</v>
      </c>
      <c r="I46" s="4"/>
      <c r="J46" s="4"/>
      <c r="K46" s="4">
        <v>208</v>
      </c>
      <c r="L46" s="4">
        <v>14</v>
      </c>
      <c r="M46" s="4">
        <v>3</v>
      </c>
      <c r="N46" s="4" t="s">
        <v>6</v>
      </c>
      <c r="O46" s="4">
        <v>2</v>
      </c>
      <c r="P46" s="4"/>
    </row>
    <row r="47" spans="1:16" ht="12.75">
      <c r="A47" s="4">
        <v>50</v>
      </c>
      <c r="B47" s="4">
        <v>0</v>
      </c>
      <c r="C47" s="4">
        <v>0</v>
      </c>
      <c r="D47" s="4">
        <v>1</v>
      </c>
      <c r="E47" s="4">
        <v>209</v>
      </c>
      <c r="F47" s="4">
        <f>ROUND(Source!W31,O47)</f>
        <v>0</v>
      </c>
      <c r="G47" s="4" t="s">
        <v>65</v>
      </c>
      <c r="H47" s="4" t="s">
        <v>66</v>
      </c>
      <c r="I47" s="4"/>
      <c r="J47" s="4"/>
      <c r="K47" s="4">
        <v>209</v>
      </c>
      <c r="L47" s="4">
        <v>15</v>
      </c>
      <c r="M47" s="4">
        <v>3</v>
      </c>
      <c r="N47" s="4" t="s">
        <v>6</v>
      </c>
      <c r="O47" s="4">
        <v>2</v>
      </c>
      <c r="P47" s="4"/>
    </row>
    <row r="48" spans="1:16" ht="12.75">
      <c r="A48" s="4">
        <v>50</v>
      </c>
      <c r="B48" s="4">
        <v>0</v>
      </c>
      <c r="C48" s="4">
        <v>0</v>
      </c>
      <c r="D48" s="4">
        <v>1</v>
      </c>
      <c r="E48" s="4">
        <v>210</v>
      </c>
      <c r="F48" s="4">
        <f>ROUND(Source!X31,O48)</f>
        <v>440.94</v>
      </c>
      <c r="G48" s="4" t="s">
        <v>67</v>
      </c>
      <c r="H48" s="4" t="s">
        <v>68</v>
      </c>
      <c r="I48" s="4"/>
      <c r="J48" s="4"/>
      <c r="K48" s="4">
        <v>210</v>
      </c>
      <c r="L48" s="4">
        <v>16</v>
      </c>
      <c r="M48" s="4">
        <v>3</v>
      </c>
      <c r="N48" s="4" t="s">
        <v>6</v>
      </c>
      <c r="O48" s="4">
        <v>2</v>
      </c>
      <c r="P48" s="4"/>
    </row>
    <row r="49" spans="1:16" ht="12.75">
      <c r="A49" s="4">
        <v>50</v>
      </c>
      <c r="B49" s="4">
        <v>0</v>
      </c>
      <c r="C49" s="4">
        <v>0</v>
      </c>
      <c r="D49" s="4">
        <v>1</v>
      </c>
      <c r="E49" s="4">
        <v>211</v>
      </c>
      <c r="F49" s="4">
        <f>ROUND(Source!Y31,O49)</f>
        <v>191.39</v>
      </c>
      <c r="G49" s="4" t="s">
        <v>69</v>
      </c>
      <c r="H49" s="4" t="s">
        <v>70</v>
      </c>
      <c r="I49" s="4"/>
      <c r="J49" s="4"/>
      <c r="K49" s="4">
        <v>211</v>
      </c>
      <c r="L49" s="4">
        <v>17</v>
      </c>
      <c r="M49" s="4">
        <v>3</v>
      </c>
      <c r="N49" s="4" t="s">
        <v>6</v>
      </c>
      <c r="O49" s="4">
        <v>2</v>
      </c>
      <c r="P49" s="4"/>
    </row>
    <row r="50" spans="1:16" ht="12.75">
      <c r="A50" s="4">
        <v>50</v>
      </c>
      <c r="B50" s="4">
        <v>0</v>
      </c>
      <c r="C50" s="4">
        <v>0</v>
      </c>
      <c r="D50" s="4">
        <v>1</v>
      </c>
      <c r="E50" s="4">
        <v>224</v>
      </c>
      <c r="F50" s="4">
        <f>ROUND(Source!AR31,O50)</f>
        <v>1883.36</v>
      </c>
      <c r="G50" s="4" t="s">
        <v>71</v>
      </c>
      <c r="H50" s="4" t="s">
        <v>72</v>
      </c>
      <c r="I50" s="4"/>
      <c r="J50" s="4"/>
      <c r="K50" s="4">
        <v>224</v>
      </c>
      <c r="L50" s="4">
        <v>18</v>
      </c>
      <c r="M50" s="4">
        <v>3</v>
      </c>
      <c r="N50" s="4" t="s">
        <v>6</v>
      </c>
      <c r="O50" s="4">
        <v>2</v>
      </c>
      <c r="P50" s="4"/>
    </row>
    <row r="52" spans="1:88" ht="12.75">
      <c r="A52" s="1">
        <v>4</v>
      </c>
      <c r="B52" s="1">
        <v>1</v>
      </c>
      <c r="C52" s="1"/>
      <c r="D52" s="1">
        <f>ROW(A77)</f>
        <v>77</v>
      </c>
      <c r="E52" s="1"/>
      <c r="F52" s="1" t="s">
        <v>15</v>
      </c>
      <c r="G52" s="1" t="s">
        <v>73</v>
      </c>
      <c r="H52" s="1" t="s">
        <v>6</v>
      </c>
      <c r="I52" s="1">
        <v>0</v>
      </c>
      <c r="J52" s="1"/>
      <c r="K52" s="1">
        <v>0</v>
      </c>
      <c r="L52" s="1"/>
      <c r="M52" s="1"/>
      <c r="N52" s="1"/>
      <c r="O52" s="1"/>
      <c r="P52" s="1"/>
      <c r="Q52" s="1"/>
      <c r="R52" s="1"/>
      <c r="S52" s="1"/>
      <c r="T52" s="1"/>
      <c r="U52" s="1" t="s">
        <v>6</v>
      </c>
      <c r="V52" s="1">
        <v>0</v>
      </c>
      <c r="W52" s="1"/>
      <c r="X52" s="1"/>
      <c r="Y52" s="1"/>
      <c r="Z52" s="1"/>
      <c r="AA52" s="1"/>
      <c r="AB52" s="1" t="s">
        <v>6</v>
      </c>
      <c r="AC52" s="1" t="s">
        <v>6</v>
      </c>
      <c r="AD52" s="1" t="s">
        <v>6</v>
      </c>
      <c r="AE52" s="1" t="s">
        <v>6</v>
      </c>
      <c r="AF52" s="1" t="s">
        <v>6</v>
      </c>
      <c r="AG52" s="1" t="s">
        <v>6</v>
      </c>
      <c r="AH52" s="1"/>
      <c r="AI52" s="1"/>
      <c r="AJ52" s="1"/>
      <c r="AK52" s="1"/>
      <c r="AL52" s="1"/>
      <c r="AM52" s="1"/>
      <c r="AN52" s="1"/>
      <c r="AO52" s="1"/>
      <c r="AP52" s="1" t="s">
        <v>6</v>
      </c>
      <c r="AQ52" s="1" t="s">
        <v>6</v>
      </c>
      <c r="AR52" s="1" t="s">
        <v>6</v>
      </c>
      <c r="AS52" s="1"/>
      <c r="AT52" s="1"/>
      <c r="AU52" s="1"/>
      <c r="AV52" s="1"/>
      <c r="AW52" s="1"/>
      <c r="AX52" s="1"/>
      <c r="AY52" s="1"/>
      <c r="AZ52" s="1" t="s">
        <v>6</v>
      </c>
      <c r="BA52" s="1"/>
      <c r="BB52" s="1" t="s">
        <v>6</v>
      </c>
      <c r="BC52" s="1" t="s">
        <v>6</v>
      </c>
      <c r="BD52" s="1" t="s">
        <v>6</v>
      </c>
      <c r="BE52" s="1" t="s">
        <v>6</v>
      </c>
      <c r="BF52" s="1" t="s">
        <v>6</v>
      </c>
      <c r="BG52" s="1" t="s">
        <v>6</v>
      </c>
      <c r="BH52" s="1" t="s">
        <v>6</v>
      </c>
      <c r="BI52" s="1" t="s">
        <v>6</v>
      </c>
      <c r="BJ52" s="1" t="s">
        <v>6</v>
      </c>
      <c r="BK52" s="1" t="s">
        <v>6</v>
      </c>
      <c r="BL52" s="1" t="s">
        <v>6</v>
      </c>
      <c r="BM52" s="1" t="s">
        <v>6</v>
      </c>
      <c r="BN52" s="1" t="s">
        <v>6</v>
      </c>
      <c r="BO52" s="1" t="s">
        <v>6</v>
      </c>
      <c r="BP52" s="1" t="s">
        <v>6</v>
      </c>
      <c r="BQ52" s="1"/>
      <c r="BR52" s="1"/>
      <c r="BS52" s="1"/>
      <c r="BT52" s="1"/>
      <c r="BU52" s="1"/>
      <c r="BV52" s="1"/>
      <c r="BW52" s="1"/>
      <c r="BX52" s="1">
        <v>0</v>
      </c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>
        <v>0</v>
      </c>
    </row>
    <row r="54" spans="1:118" ht="12.75">
      <c r="A54" s="2">
        <v>52</v>
      </c>
      <c r="B54" s="2">
        <f aca="true" t="shared" si="17" ref="B54:G54">B77</f>
        <v>1</v>
      </c>
      <c r="C54" s="2">
        <f t="shared" si="17"/>
        <v>4</v>
      </c>
      <c r="D54" s="2">
        <f t="shared" si="17"/>
        <v>52</v>
      </c>
      <c r="E54" s="2">
        <f t="shared" si="17"/>
        <v>0</v>
      </c>
      <c r="F54" s="2" t="str">
        <f t="shared" si="17"/>
        <v>Новый раздел</v>
      </c>
      <c r="G54" s="2" t="str">
        <f t="shared" si="17"/>
        <v>Монтажные работы</v>
      </c>
      <c r="H54" s="2"/>
      <c r="I54" s="2"/>
      <c r="J54" s="2"/>
      <c r="K54" s="2"/>
      <c r="L54" s="2"/>
      <c r="M54" s="2"/>
      <c r="N54" s="2"/>
      <c r="O54" s="2">
        <f aca="true" t="shared" si="18" ref="O54:AT54">O77</f>
        <v>38102.51</v>
      </c>
      <c r="P54" s="2">
        <f t="shared" si="18"/>
        <v>856.49</v>
      </c>
      <c r="Q54" s="2">
        <f t="shared" si="18"/>
        <v>15619.57</v>
      </c>
      <c r="R54" s="2">
        <f t="shared" si="18"/>
        <v>6260.01</v>
      </c>
      <c r="S54" s="2">
        <f t="shared" si="18"/>
        <v>21626.45</v>
      </c>
      <c r="T54" s="2">
        <f t="shared" si="18"/>
        <v>0</v>
      </c>
      <c r="U54" s="2">
        <f t="shared" si="18"/>
        <v>120.03855800000001</v>
      </c>
      <c r="V54" s="2">
        <f t="shared" si="18"/>
        <v>0</v>
      </c>
      <c r="W54" s="2">
        <f t="shared" si="18"/>
        <v>0</v>
      </c>
      <c r="X54" s="2">
        <f t="shared" si="18"/>
        <v>20803.94</v>
      </c>
      <c r="Y54" s="2">
        <f t="shared" si="18"/>
        <v>9124.3</v>
      </c>
      <c r="Z54" s="2">
        <f t="shared" si="18"/>
        <v>0</v>
      </c>
      <c r="AA54" s="2">
        <f t="shared" si="18"/>
        <v>0</v>
      </c>
      <c r="AB54" s="2">
        <f t="shared" si="18"/>
        <v>38102.51</v>
      </c>
      <c r="AC54" s="2">
        <f t="shared" si="18"/>
        <v>856.49</v>
      </c>
      <c r="AD54" s="2">
        <f t="shared" si="18"/>
        <v>15619.57</v>
      </c>
      <c r="AE54" s="2">
        <f t="shared" si="18"/>
        <v>6260.01</v>
      </c>
      <c r="AF54" s="2">
        <f t="shared" si="18"/>
        <v>21626.45</v>
      </c>
      <c r="AG54" s="2">
        <f t="shared" si="18"/>
        <v>0</v>
      </c>
      <c r="AH54" s="2">
        <f t="shared" si="18"/>
        <v>120.03855800000001</v>
      </c>
      <c r="AI54" s="2">
        <f t="shared" si="18"/>
        <v>0</v>
      </c>
      <c r="AJ54" s="2">
        <f t="shared" si="18"/>
        <v>0</v>
      </c>
      <c r="AK54" s="2">
        <f t="shared" si="18"/>
        <v>20803.94</v>
      </c>
      <c r="AL54" s="2">
        <f t="shared" si="18"/>
        <v>9124.3</v>
      </c>
      <c r="AM54" s="2">
        <f t="shared" si="18"/>
        <v>0</v>
      </c>
      <c r="AN54" s="2">
        <f t="shared" si="18"/>
        <v>0</v>
      </c>
      <c r="AO54" s="2">
        <f t="shared" si="18"/>
        <v>0</v>
      </c>
      <c r="AP54" s="2">
        <f t="shared" si="18"/>
        <v>0</v>
      </c>
      <c r="AQ54" s="2">
        <f t="shared" si="18"/>
        <v>0</v>
      </c>
      <c r="AR54" s="2">
        <f t="shared" si="18"/>
        <v>78484.96</v>
      </c>
      <c r="AS54" s="2">
        <f t="shared" si="18"/>
        <v>1623.76</v>
      </c>
      <c r="AT54" s="2">
        <f t="shared" si="18"/>
        <v>76861.2</v>
      </c>
      <c r="AU54" s="2">
        <f aca="true" t="shared" si="19" ref="AU54:BZ54">AU77</f>
        <v>0</v>
      </c>
      <c r="AV54" s="2">
        <f t="shared" si="19"/>
        <v>0</v>
      </c>
      <c r="AW54" s="2">
        <f t="shared" si="19"/>
        <v>0</v>
      </c>
      <c r="AX54" s="2">
        <f t="shared" si="19"/>
        <v>0</v>
      </c>
      <c r="AY54" s="2">
        <f t="shared" si="19"/>
        <v>0</v>
      </c>
      <c r="AZ54" s="2">
        <f t="shared" si="19"/>
        <v>0</v>
      </c>
      <c r="BA54" s="2">
        <f t="shared" si="19"/>
        <v>0</v>
      </c>
      <c r="BB54" s="2">
        <f t="shared" si="19"/>
        <v>0</v>
      </c>
      <c r="BC54" s="2">
        <f t="shared" si="19"/>
        <v>0</v>
      </c>
      <c r="BD54" s="2">
        <f t="shared" si="19"/>
        <v>0</v>
      </c>
      <c r="BE54" s="2">
        <f t="shared" si="19"/>
        <v>78484.96</v>
      </c>
      <c r="BF54" s="2">
        <f t="shared" si="19"/>
        <v>1623.76</v>
      </c>
      <c r="BG54" s="2">
        <f t="shared" si="19"/>
        <v>76861.2</v>
      </c>
      <c r="BH54" s="2">
        <f t="shared" si="19"/>
        <v>0</v>
      </c>
      <c r="BI54" s="2">
        <f t="shared" si="19"/>
        <v>0</v>
      </c>
      <c r="BJ54" s="2">
        <f t="shared" si="19"/>
        <v>0</v>
      </c>
      <c r="BK54" s="2">
        <f t="shared" si="19"/>
        <v>0</v>
      </c>
      <c r="BL54" s="2">
        <f t="shared" si="19"/>
        <v>0</v>
      </c>
      <c r="BM54" s="2">
        <f t="shared" si="19"/>
        <v>0</v>
      </c>
      <c r="BN54" s="2">
        <f t="shared" si="19"/>
        <v>0</v>
      </c>
      <c r="BO54" s="3">
        <f t="shared" si="19"/>
        <v>0</v>
      </c>
      <c r="BP54" s="3">
        <f t="shared" si="19"/>
        <v>0</v>
      </c>
      <c r="BQ54" s="3">
        <f t="shared" si="19"/>
        <v>0</v>
      </c>
      <c r="BR54" s="3">
        <f t="shared" si="19"/>
        <v>0</v>
      </c>
      <c r="BS54" s="3">
        <f t="shared" si="19"/>
        <v>0</v>
      </c>
      <c r="BT54" s="3">
        <f t="shared" si="19"/>
        <v>0</v>
      </c>
      <c r="BU54" s="3">
        <f t="shared" si="19"/>
        <v>0</v>
      </c>
      <c r="BV54" s="3">
        <f t="shared" si="19"/>
        <v>0</v>
      </c>
      <c r="BW54" s="3">
        <f t="shared" si="19"/>
        <v>0</v>
      </c>
      <c r="BX54" s="3">
        <f t="shared" si="19"/>
        <v>0</v>
      </c>
      <c r="BY54" s="3">
        <f t="shared" si="19"/>
        <v>0</v>
      </c>
      <c r="BZ54" s="3">
        <f t="shared" si="19"/>
        <v>0</v>
      </c>
      <c r="CA54" s="3">
        <f aca="true" t="shared" si="20" ref="CA54:DF54">CA77</f>
        <v>0</v>
      </c>
      <c r="CB54" s="3">
        <f t="shared" si="20"/>
        <v>0</v>
      </c>
      <c r="CC54" s="3">
        <f t="shared" si="20"/>
        <v>0</v>
      </c>
      <c r="CD54" s="3">
        <f t="shared" si="20"/>
        <v>0</v>
      </c>
      <c r="CE54" s="3">
        <f t="shared" si="20"/>
        <v>0</v>
      </c>
      <c r="CF54" s="3">
        <f t="shared" si="20"/>
        <v>0</v>
      </c>
      <c r="CG54" s="3">
        <f t="shared" si="20"/>
        <v>0</v>
      </c>
      <c r="CH54" s="3">
        <f t="shared" si="20"/>
        <v>0</v>
      </c>
      <c r="CI54" s="3">
        <f t="shared" si="20"/>
        <v>0</v>
      </c>
      <c r="CJ54" s="3">
        <f t="shared" si="20"/>
        <v>0</v>
      </c>
      <c r="CK54" s="3">
        <f t="shared" si="20"/>
        <v>0</v>
      </c>
      <c r="CL54" s="3">
        <f t="shared" si="20"/>
        <v>0</v>
      </c>
      <c r="CM54" s="3">
        <f t="shared" si="20"/>
        <v>0</v>
      </c>
      <c r="CN54" s="3">
        <f t="shared" si="20"/>
        <v>0</v>
      </c>
      <c r="CO54" s="3">
        <f t="shared" si="20"/>
        <v>0</v>
      </c>
      <c r="CP54" s="3">
        <f t="shared" si="20"/>
        <v>0</v>
      </c>
      <c r="CQ54" s="3">
        <f t="shared" si="20"/>
        <v>0</v>
      </c>
      <c r="CR54" s="3">
        <f t="shared" si="20"/>
        <v>0</v>
      </c>
      <c r="CS54" s="3">
        <f t="shared" si="20"/>
        <v>0</v>
      </c>
      <c r="CT54" s="3">
        <f t="shared" si="20"/>
        <v>0</v>
      </c>
      <c r="CU54" s="3">
        <f t="shared" si="20"/>
        <v>0</v>
      </c>
      <c r="CV54" s="3">
        <f t="shared" si="20"/>
        <v>0</v>
      </c>
      <c r="CW54" s="3">
        <f t="shared" si="20"/>
        <v>0</v>
      </c>
      <c r="CX54" s="3">
        <f t="shared" si="20"/>
        <v>0</v>
      </c>
      <c r="CY54" s="3">
        <f t="shared" si="20"/>
        <v>0</v>
      </c>
      <c r="CZ54" s="3">
        <f t="shared" si="20"/>
        <v>0</v>
      </c>
      <c r="DA54" s="3">
        <f t="shared" si="20"/>
        <v>0</v>
      </c>
      <c r="DB54" s="3">
        <f t="shared" si="20"/>
        <v>0</v>
      </c>
      <c r="DC54" s="3">
        <f t="shared" si="20"/>
        <v>0</v>
      </c>
      <c r="DD54" s="3">
        <f t="shared" si="20"/>
        <v>0</v>
      </c>
      <c r="DE54" s="3">
        <f t="shared" si="20"/>
        <v>0</v>
      </c>
      <c r="DF54" s="3">
        <f t="shared" si="20"/>
        <v>0</v>
      </c>
      <c r="DG54" s="3">
        <f aca="true" t="shared" si="21" ref="DG54:DN54">DG77</f>
        <v>0</v>
      </c>
      <c r="DH54" s="3">
        <f t="shared" si="21"/>
        <v>0</v>
      </c>
      <c r="DI54" s="3">
        <f t="shared" si="21"/>
        <v>0</v>
      </c>
      <c r="DJ54" s="3">
        <f t="shared" si="21"/>
        <v>0</v>
      </c>
      <c r="DK54" s="3">
        <f t="shared" si="21"/>
        <v>0</v>
      </c>
      <c r="DL54" s="3">
        <f t="shared" si="21"/>
        <v>0</v>
      </c>
      <c r="DM54" s="3">
        <f t="shared" si="21"/>
        <v>0</v>
      </c>
      <c r="DN54" s="3">
        <f t="shared" si="21"/>
        <v>0</v>
      </c>
    </row>
    <row r="56" spans="1:200" ht="12.75">
      <c r="A56">
        <v>17</v>
      </c>
      <c r="B56">
        <v>1</v>
      </c>
      <c r="E56" t="s">
        <v>74</v>
      </c>
      <c r="F56" t="s">
        <v>18</v>
      </c>
      <c r="G56" t="s">
        <v>75</v>
      </c>
      <c r="H56" t="s">
        <v>20</v>
      </c>
      <c r="I56">
        <v>2</v>
      </c>
      <c r="J56">
        <v>0</v>
      </c>
      <c r="O56">
        <f aca="true" t="shared" si="22" ref="O56:O75">ROUND(CP56,2)</f>
        <v>1033.88</v>
      </c>
      <c r="P56">
        <f aca="true" t="shared" si="23" ref="P56:P75">ROUND(CQ56*I56,2)</f>
        <v>157.68</v>
      </c>
      <c r="Q56">
        <f aca="true" t="shared" si="24" ref="Q56:Q75">ROUND(CR56*I56,2)</f>
        <v>173.12</v>
      </c>
      <c r="R56">
        <f aca="true" t="shared" si="25" ref="R56:R75">ROUND(CS56*I56,2)</f>
        <v>28.51</v>
      </c>
      <c r="S56">
        <f aca="true" t="shared" si="26" ref="S56:S75">ROUND(CT56*I56,2)</f>
        <v>703.08</v>
      </c>
      <c r="T56">
        <f aca="true" t="shared" si="27" ref="T56:T75">ROUND(CU56*I56,2)</f>
        <v>0</v>
      </c>
      <c r="U56">
        <f aca="true" t="shared" si="28" ref="U56:U75">CV56*I56</f>
        <v>4.35552</v>
      </c>
      <c r="V56">
        <f aca="true" t="shared" si="29" ref="V56:V75">CW56*I56</f>
        <v>0</v>
      </c>
      <c r="W56">
        <f aca="true" t="shared" si="30" ref="W56:W75">ROUND(CX56*I56,2)</f>
        <v>0</v>
      </c>
      <c r="X56">
        <f aca="true" t="shared" si="31" ref="X56:X75">ROUND(CY56,2)</f>
        <v>674.96</v>
      </c>
      <c r="Y56">
        <f aca="true" t="shared" si="32" ref="Y56:Y75">ROUND(CZ56,2)</f>
        <v>295.29</v>
      </c>
      <c r="AA56">
        <v>30357491</v>
      </c>
      <c r="AB56">
        <f aca="true" t="shared" si="33" ref="AB56:AB75">(AC56+AD56+AF56)</f>
        <v>58.9</v>
      </c>
      <c r="AC56">
        <f aca="true" t="shared" si="34" ref="AC56:AC72">(ES56)</f>
        <v>17.29</v>
      </c>
      <c r="AD56">
        <f aca="true" t="shared" si="35" ref="AD56:AD62">(((ET56)-(EU56))+AE56)</f>
        <v>15.96</v>
      </c>
      <c r="AE56">
        <f aca="true" t="shared" si="36" ref="AE56:AF62">(EU56)</f>
        <v>1.04</v>
      </c>
      <c r="AF56">
        <f t="shared" si="36"/>
        <v>25.65</v>
      </c>
      <c r="AG56">
        <f aca="true" t="shared" si="37" ref="AG56:AG75">(AP56)</f>
        <v>0</v>
      </c>
      <c r="AH56">
        <f aca="true" t="shared" si="38" ref="AH56:AI62">(EW56)</f>
        <v>2.08</v>
      </c>
      <c r="AI56">
        <f t="shared" si="38"/>
        <v>0</v>
      </c>
      <c r="AJ56">
        <f aca="true" t="shared" si="39" ref="AJ56:AJ75">(AS56)</f>
        <v>0</v>
      </c>
      <c r="AK56">
        <v>58.9</v>
      </c>
      <c r="AL56">
        <v>17.29</v>
      </c>
      <c r="AM56">
        <v>15.96</v>
      </c>
      <c r="AN56">
        <v>1.04</v>
      </c>
      <c r="AO56">
        <v>25.65</v>
      </c>
      <c r="AP56">
        <v>0</v>
      </c>
      <c r="AQ56">
        <v>2.08</v>
      </c>
      <c r="AR56">
        <v>0</v>
      </c>
      <c r="AS56">
        <v>0</v>
      </c>
      <c r="AT56">
        <v>96</v>
      </c>
      <c r="AU56">
        <v>42</v>
      </c>
      <c r="AV56">
        <v>1.047</v>
      </c>
      <c r="AW56">
        <v>1</v>
      </c>
      <c r="AZ56">
        <v>1</v>
      </c>
      <c r="BA56">
        <v>13.09</v>
      </c>
      <c r="BB56">
        <v>5.18</v>
      </c>
      <c r="BC56">
        <v>4.56</v>
      </c>
      <c r="BH56">
        <v>0</v>
      </c>
      <c r="BI56">
        <v>2</v>
      </c>
      <c r="BJ56" t="s">
        <v>21</v>
      </c>
      <c r="BM56">
        <v>333</v>
      </c>
      <c r="BN56">
        <v>0</v>
      </c>
      <c r="BO56" t="s">
        <v>18</v>
      </c>
      <c r="BP56">
        <v>1</v>
      </c>
      <c r="BQ56">
        <v>40</v>
      </c>
      <c r="BS56">
        <v>13.09</v>
      </c>
      <c r="BT56">
        <v>1</v>
      </c>
      <c r="BU56">
        <v>1</v>
      </c>
      <c r="BV56">
        <v>1</v>
      </c>
      <c r="BW56">
        <v>1</v>
      </c>
      <c r="BX56">
        <v>1</v>
      </c>
      <c r="BZ56">
        <v>96</v>
      </c>
      <c r="CA56">
        <v>42</v>
      </c>
      <c r="CF56">
        <v>0</v>
      </c>
      <c r="CG56">
        <v>0</v>
      </c>
      <c r="CM56">
        <v>0</v>
      </c>
      <c r="CO56">
        <v>0</v>
      </c>
      <c r="CP56">
        <f aca="true" t="shared" si="40" ref="CP56:CP75">(P56+Q56+S56)</f>
        <v>1033.88</v>
      </c>
      <c r="CQ56">
        <f aca="true" t="shared" si="41" ref="CQ56:CQ75">((AC56*AW56))*BC56</f>
        <v>78.84239999999998</v>
      </c>
      <c r="CR56">
        <f aca="true" t="shared" si="42" ref="CR56:CR75">((AD56*AV56))*BB56</f>
        <v>86.55842159999999</v>
      </c>
      <c r="CS56">
        <f aca="true" t="shared" si="43" ref="CS56:CS75">((AE56*AV56))*BS56</f>
        <v>14.2534392</v>
      </c>
      <c r="CT56">
        <f aca="true" t="shared" si="44" ref="CT56:CT75">((AF56*AV56))*BA56</f>
        <v>351.53914949999995</v>
      </c>
      <c r="CU56">
        <f aca="true" t="shared" si="45" ref="CU56:CU75">AG56</f>
        <v>0</v>
      </c>
      <c r="CV56">
        <f aca="true" t="shared" si="46" ref="CV56:CV75">(AH56*AV56)</f>
        <v>2.17776</v>
      </c>
      <c r="CW56">
        <f aca="true" t="shared" si="47" ref="CW56:CW75">AI56</f>
        <v>0</v>
      </c>
      <c r="CX56">
        <f aca="true" t="shared" si="48" ref="CX56:CX75">AJ56</f>
        <v>0</v>
      </c>
      <c r="CY56">
        <f aca="true" t="shared" si="49" ref="CY56:CY75">S56*(BZ56/100)</f>
        <v>674.9568</v>
      </c>
      <c r="CZ56">
        <f aca="true" t="shared" si="50" ref="CZ56:CZ75">S56*(CA56/100)</f>
        <v>295.2936</v>
      </c>
      <c r="DN56">
        <v>112</v>
      </c>
      <c r="DO56">
        <v>70</v>
      </c>
      <c r="DP56">
        <v>1.047</v>
      </c>
      <c r="DQ56">
        <v>1</v>
      </c>
      <c r="DU56">
        <v>1010</v>
      </c>
      <c r="DV56" t="s">
        <v>20</v>
      </c>
      <c r="DW56" t="s">
        <v>20</v>
      </c>
      <c r="DX56">
        <v>1</v>
      </c>
      <c r="EE56">
        <v>30354792</v>
      </c>
      <c r="EF56">
        <v>40</v>
      </c>
      <c r="EG56" t="s">
        <v>25</v>
      </c>
      <c r="EH56">
        <v>0</v>
      </c>
      <c r="EJ56">
        <v>2</v>
      </c>
      <c r="EK56">
        <v>333</v>
      </c>
      <c r="EL56" t="s">
        <v>26</v>
      </c>
      <c r="EM56" t="s">
        <v>27</v>
      </c>
      <c r="EQ56">
        <v>0</v>
      </c>
      <c r="ER56">
        <v>58.9</v>
      </c>
      <c r="ES56">
        <v>17.29</v>
      </c>
      <c r="ET56">
        <v>15.96</v>
      </c>
      <c r="EU56">
        <v>1.04</v>
      </c>
      <c r="EV56">
        <v>25.65</v>
      </c>
      <c r="EW56">
        <v>2.08</v>
      </c>
      <c r="EX56">
        <v>0</v>
      </c>
      <c r="EY56">
        <v>0</v>
      </c>
      <c r="EZ56">
        <v>0</v>
      </c>
      <c r="FQ56">
        <v>0</v>
      </c>
      <c r="FR56">
        <f aca="true" t="shared" si="51" ref="FR56:FR75">ROUND(IF(AND(BH56=3,BI56=3),P56,0),2)</f>
        <v>0</v>
      </c>
      <c r="FS56">
        <v>0</v>
      </c>
      <c r="FX56">
        <v>96</v>
      </c>
      <c r="FY56">
        <v>42</v>
      </c>
      <c r="GG56">
        <v>2</v>
      </c>
      <c r="GH56">
        <v>0</v>
      </c>
      <c r="GI56">
        <v>0</v>
      </c>
      <c r="GJ56">
        <v>0</v>
      </c>
      <c r="GK56">
        <f>ROUND(R56*(R12)/100,2)</f>
        <v>47.61</v>
      </c>
      <c r="GL56">
        <f aca="true" t="shared" si="52" ref="GL56:GL75">ROUND(IF(AND(BH56=3,BI56=3,FS56&lt;&gt;0),P56,0),2)</f>
        <v>0</v>
      </c>
      <c r="GM56">
        <f aca="true" t="shared" si="53" ref="GM56:GM75">O56+X56+Y56+GK56</f>
        <v>2051.7400000000002</v>
      </c>
      <c r="GN56">
        <f aca="true" t="shared" si="54" ref="GN56:GN75">ROUND(IF(OR(BI56=0,BI56=1),O56+X56+Y56+GK56,0),2)</f>
        <v>0</v>
      </c>
      <c r="GO56">
        <f aca="true" t="shared" si="55" ref="GO56:GO75">ROUND(IF(BI56=2,O56+X56+Y56+GK56,0),2)</f>
        <v>2051.74</v>
      </c>
      <c r="GP56">
        <f aca="true" t="shared" si="56" ref="GP56:GP75">ROUND(IF(BI56=4,O56+X56+Y56+GK56,0),2)</f>
        <v>0</v>
      </c>
      <c r="GR56">
        <v>0</v>
      </c>
    </row>
    <row r="57" spans="1:200" ht="12.75">
      <c r="A57">
        <v>17</v>
      </c>
      <c r="B57">
        <v>1</v>
      </c>
      <c r="E57" t="s">
        <v>76</v>
      </c>
      <c r="F57" t="s">
        <v>77</v>
      </c>
      <c r="G57" t="s">
        <v>78</v>
      </c>
      <c r="H57" t="s">
        <v>20</v>
      </c>
      <c r="I57">
        <v>2</v>
      </c>
      <c r="J57">
        <v>0</v>
      </c>
      <c r="O57">
        <f t="shared" si="22"/>
        <v>493.83</v>
      </c>
      <c r="P57">
        <f t="shared" si="23"/>
        <v>79.8</v>
      </c>
      <c r="Q57">
        <f t="shared" si="24"/>
        <v>90.31</v>
      </c>
      <c r="R57">
        <f t="shared" si="25"/>
        <v>35.36</v>
      </c>
      <c r="S57">
        <f t="shared" si="26"/>
        <v>323.72</v>
      </c>
      <c r="T57">
        <f t="shared" si="27"/>
        <v>0</v>
      </c>
      <c r="U57">
        <f t="shared" si="28"/>
        <v>2.1568199999999997</v>
      </c>
      <c r="V57">
        <f t="shared" si="29"/>
        <v>0</v>
      </c>
      <c r="W57">
        <f t="shared" si="30"/>
        <v>0</v>
      </c>
      <c r="X57">
        <f t="shared" si="31"/>
        <v>310.77</v>
      </c>
      <c r="Y57">
        <f t="shared" si="32"/>
        <v>135.96</v>
      </c>
      <c r="AA57">
        <v>30357491</v>
      </c>
      <c r="AB57">
        <f t="shared" si="33"/>
        <v>26.380000000000003</v>
      </c>
      <c r="AC57">
        <f t="shared" si="34"/>
        <v>8.75</v>
      </c>
      <c r="AD57">
        <f t="shared" si="35"/>
        <v>5.82</v>
      </c>
      <c r="AE57">
        <f t="shared" si="36"/>
        <v>1.29</v>
      </c>
      <c r="AF57">
        <f t="shared" si="36"/>
        <v>11.81</v>
      </c>
      <c r="AG57">
        <f t="shared" si="37"/>
        <v>0</v>
      </c>
      <c r="AH57">
        <f t="shared" si="38"/>
        <v>1.03</v>
      </c>
      <c r="AI57">
        <f t="shared" si="38"/>
        <v>0</v>
      </c>
      <c r="AJ57">
        <f t="shared" si="39"/>
        <v>0</v>
      </c>
      <c r="AK57">
        <v>26.38</v>
      </c>
      <c r="AL57">
        <v>8.75</v>
      </c>
      <c r="AM57">
        <v>5.82</v>
      </c>
      <c r="AN57">
        <v>1.29</v>
      </c>
      <c r="AO57">
        <v>11.81</v>
      </c>
      <c r="AP57">
        <v>0</v>
      </c>
      <c r="AQ57">
        <v>1.03</v>
      </c>
      <c r="AR57">
        <v>0</v>
      </c>
      <c r="AS57">
        <v>0</v>
      </c>
      <c r="AT57">
        <v>96</v>
      </c>
      <c r="AU57">
        <v>42</v>
      </c>
      <c r="AV57">
        <v>1.047</v>
      </c>
      <c r="AW57">
        <v>1</v>
      </c>
      <c r="AZ57">
        <v>1</v>
      </c>
      <c r="BA57">
        <v>13.09</v>
      </c>
      <c r="BB57">
        <v>7.41</v>
      </c>
      <c r="BC57">
        <v>4.56</v>
      </c>
      <c r="BH57">
        <v>0</v>
      </c>
      <c r="BI57">
        <v>2</v>
      </c>
      <c r="BJ57" t="s">
        <v>79</v>
      </c>
      <c r="BM57">
        <v>355</v>
      </c>
      <c r="BN57">
        <v>0</v>
      </c>
      <c r="BO57" t="s">
        <v>77</v>
      </c>
      <c r="BP57">
        <v>1</v>
      </c>
      <c r="BQ57">
        <v>40</v>
      </c>
      <c r="BS57">
        <v>13.09</v>
      </c>
      <c r="BT57">
        <v>1</v>
      </c>
      <c r="BU57">
        <v>1</v>
      </c>
      <c r="BV57">
        <v>1</v>
      </c>
      <c r="BW57">
        <v>1</v>
      </c>
      <c r="BX57">
        <v>1</v>
      </c>
      <c r="BZ57">
        <v>96</v>
      </c>
      <c r="CA57">
        <v>42</v>
      </c>
      <c r="CF57">
        <v>0</v>
      </c>
      <c r="CG57">
        <v>0</v>
      </c>
      <c r="CM57">
        <v>0</v>
      </c>
      <c r="CO57">
        <v>0</v>
      </c>
      <c r="CP57">
        <f t="shared" si="40"/>
        <v>493.83000000000004</v>
      </c>
      <c r="CQ57">
        <f t="shared" si="41"/>
        <v>39.9</v>
      </c>
      <c r="CR57">
        <f t="shared" si="42"/>
        <v>45.1531314</v>
      </c>
      <c r="CS57">
        <f t="shared" si="43"/>
        <v>17.6797467</v>
      </c>
      <c r="CT57">
        <f t="shared" si="44"/>
        <v>161.85876629999998</v>
      </c>
      <c r="CU57">
        <f t="shared" si="45"/>
        <v>0</v>
      </c>
      <c r="CV57">
        <f t="shared" si="46"/>
        <v>1.0784099999999999</v>
      </c>
      <c r="CW57">
        <f t="shared" si="47"/>
        <v>0</v>
      </c>
      <c r="CX57">
        <f t="shared" si="48"/>
        <v>0</v>
      </c>
      <c r="CY57">
        <f t="shared" si="49"/>
        <v>310.7712</v>
      </c>
      <c r="CZ57">
        <f t="shared" si="50"/>
        <v>135.9624</v>
      </c>
      <c r="DN57">
        <v>112</v>
      </c>
      <c r="DO57">
        <v>70</v>
      </c>
      <c r="DP57">
        <v>1.047</v>
      </c>
      <c r="DQ57">
        <v>1</v>
      </c>
      <c r="DU57">
        <v>1010</v>
      </c>
      <c r="DV57" t="s">
        <v>20</v>
      </c>
      <c r="DW57" t="s">
        <v>20</v>
      </c>
      <c r="DX57">
        <v>1</v>
      </c>
      <c r="EE57">
        <v>30354814</v>
      </c>
      <c r="EF57">
        <v>40</v>
      </c>
      <c r="EG57" t="s">
        <v>25</v>
      </c>
      <c r="EH57">
        <v>0</v>
      </c>
      <c r="EJ57">
        <v>2</v>
      </c>
      <c r="EK57">
        <v>355</v>
      </c>
      <c r="EL57" t="s">
        <v>80</v>
      </c>
      <c r="EM57" t="s">
        <v>81</v>
      </c>
      <c r="EQ57">
        <v>0</v>
      </c>
      <c r="ER57">
        <v>26.38</v>
      </c>
      <c r="ES57">
        <v>8.75</v>
      </c>
      <c r="ET57">
        <v>5.82</v>
      </c>
      <c r="EU57">
        <v>1.29</v>
      </c>
      <c r="EV57">
        <v>11.81</v>
      </c>
      <c r="EW57">
        <v>1.03</v>
      </c>
      <c r="EX57">
        <v>0</v>
      </c>
      <c r="EY57">
        <v>0</v>
      </c>
      <c r="EZ57">
        <v>0</v>
      </c>
      <c r="FQ57">
        <v>0</v>
      </c>
      <c r="FR57">
        <f t="shared" si="51"/>
        <v>0</v>
      </c>
      <c r="FS57">
        <v>0</v>
      </c>
      <c r="FX57">
        <v>96</v>
      </c>
      <c r="FY57">
        <v>42</v>
      </c>
      <c r="GG57">
        <v>2</v>
      </c>
      <c r="GH57">
        <v>0</v>
      </c>
      <c r="GI57">
        <v>0</v>
      </c>
      <c r="GJ57">
        <v>0</v>
      </c>
      <c r="GK57">
        <f>ROUND(R57*(R12)/100,2)</f>
        <v>59.05</v>
      </c>
      <c r="GL57">
        <f t="shared" si="52"/>
        <v>0</v>
      </c>
      <c r="GM57">
        <f t="shared" si="53"/>
        <v>999.6099999999999</v>
      </c>
      <c r="GN57">
        <f t="shared" si="54"/>
        <v>0</v>
      </c>
      <c r="GO57">
        <f t="shared" si="55"/>
        <v>999.61</v>
      </c>
      <c r="GP57">
        <f t="shared" si="56"/>
        <v>0</v>
      </c>
      <c r="GR57">
        <v>0</v>
      </c>
    </row>
    <row r="58" spans="1:200" ht="12.75">
      <c r="A58">
        <v>17</v>
      </c>
      <c r="B58">
        <v>1</v>
      </c>
      <c r="C58">
        <f>ROW(SmtRes!A3)</f>
        <v>3</v>
      </c>
      <c r="D58">
        <f>ROW(EtalonRes!A3)</f>
        <v>3</v>
      </c>
      <c r="E58" t="s">
        <v>82</v>
      </c>
      <c r="F58" t="s">
        <v>83</v>
      </c>
      <c r="G58" t="s">
        <v>84</v>
      </c>
      <c r="H58" t="s">
        <v>20</v>
      </c>
      <c r="I58">
        <v>1</v>
      </c>
      <c r="J58">
        <v>0</v>
      </c>
      <c r="O58">
        <f t="shared" si="22"/>
        <v>4082.57</v>
      </c>
      <c r="P58">
        <f t="shared" si="23"/>
        <v>84.27</v>
      </c>
      <c r="Q58">
        <f t="shared" si="24"/>
        <v>12.82</v>
      </c>
      <c r="R58">
        <f t="shared" si="25"/>
        <v>6.99</v>
      </c>
      <c r="S58">
        <f t="shared" si="26"/>
        <v>3985.48</v>
      </c>
      <c r="T58">
        <f t="shared" si="27"/>
        <v>0</v>
      </c>
      <c r="U58">
        <f t="shared" si="28"/>
        <v>20.939999999999998</v>
      </c>
      <c r="V58">
        <f t="shared" si="29"/>
        <v>0</v>
      </c>
      <c r="W58">
        <f t="shared" si="30"/>
        <v>0</v>
      </c>
      <c r="X58">
        <f t="shared" si="31"/>
        <v>3826.06</v>
      </c>
      <c r="Y58">
        <f t="shared" si="32"/>
        <v>1673.9</v>
      </c>
      <c r="AA58">
        <v>30357491</v>
      </c>
      <c r="AB58">
        <f t="shared" si="33"/>
        <v>311.47</v>
      </c>
      <c r="AC58">
        <f t="shared" si="34"/>
        <v>18.48</v>
      </c>
      <c r="AD58">
        <f t="shared" si="35"/>
        <v>2.19</v>
      </c>
      <c r="AE58">
        <f t="shared" si="36"/>
        <v>0.51</v>
      </c>
      <c r="AF58">
        <f t="shared" si="36"/>
        <v>290.8</v>
      </c>
      <c r="AG58">
        <f t="shared" si="37"/>
        <v>0</v>
      </c>
      <c r="AH58">
        <f t="shared" si="38"/>
        <v>20</v>
      </c>
      <c r="AI58">
        <f t="shared" si="38"/>
        <v>0</v>
      </c>
      <c r="AJ58">
        <f t="shared" si="39"/>
        <v>0</v>
      </c>
      <c r="AK58">
        <v>311.47</v>
      </c>
      <c r="AL58">
        <v>18.48</v>
      </c>
      <c r="AM58">
        <v>2.19</v>
      </c>
      <c r="AN58">
        <v>0.51</v>
      </c>
      <c r="AO58">
        <v>290.8</v>
      </c>
      <c r="AP58">
        <v>0</v>
      </c>
      <c r="AQ58">
        <v>20</v>
      </c>
      <c r="AR58">
        <v>0</v>
      </c>
      <c r="AS58">
        <v>0</v>
      </c>
      <c r="AT58">
        <v>96</v>
      </c>
      <c r="AU58">
        <v>42</v>
      </c>
      <c r="AV58">
        <v>1.047</v>
      </c>
      <c r="AW58">
        <v>1</v>
      </c>
      <c r="AZ58">
        <v>1</v>
      </c>
      <c r="BA58">
        <v>13.09</v>
      </c>
      <c r="BB58">
        <v>5.59</v>
      </c>
      <c r="BC58">
        <v>4.56</v>
      </c>
      <c r="BH58">
        <v>0</v>
      </c>
      <c r="BI58">
        <v>2</v>
      </c>
      <c r="BJ58" t="s">
        <v>85</v>
      </c>
      <c r="BM58">
        <v>336</v>
      </c>
      <c r="BN58">
        <v>0</v>
      </c>
      <c r="BO58" t="s">
        <v>83</v>
      </c>
      <c r="BP58">
        <v>1</v>
      </c>
      <c r="BQ58">
        <v>40</v>
      </c>
      <c r="BS58">
        <v>13.09</v>
      </c>
      <c r="BT58">
        <v>1</v>
      </c>
      <c r="BU58">
        <v>1</v>
      </c>
      <c r="BV58">
        <v>1</v>
      </c>
      <c r="BW58">
        <v>1</v>
      </c>
      <c r="BX58">
        <v>1</v>
      </c>
      <c r="BZ58">
        <v>96</v>
      </c>
      <c r="CA58">
        <v>42</v>
      </c>
      <c r="CF58">
        <v>0</v>
      </c>
      <c r="CG58">
        <v>0</v>
      </c>
      <c r="CM58">
        <v>0</v>
      </c>
      <c r="CO58">
        <v>0</v>
      </c>
      <c r="CP58">
        <f t="shared" si="40"/>
        <v>4082.57</v>
      </c>
      <c r="CQ58">
        <f t="shared" si="41"/>
        <v>84.2688</v>
      </c>
      <c r="CR58">
        <f t="shared" si="42"/>
        <v>12.817478699999999</v>
      </c>
      <c r="CS58">
        <f t="shared" si="43"/>
        <v>6.989667299999999</v>
      </c>
      <c r="CT58">
        <f t="shared" si="44"/>
        <v>3985.480884</v>
      </c>
      <c r="CU58">
        <f t="shared" si="45"/>
        <v>0</v>
      </c>
      <c r="CV58">
        <f t="shared" si="46"/>
        <v>20.939999999999998</v>
      </c>
      <c r="CW58">
        <f t="shared" si="47"/>
        <v>0</v>
      </c>
      <c r="CX58">
        <f t="shared" si="48"/>
        <v>0</v>
      </c>
      <c r="CY58">
        <f t="shared" si="49"/>
        <v>3826.0607999999997</v>
      </c>
      <c r="CZ58">
        <f t="shared" si="50"/>
        <v>1673.9016</v>
      </c>
      <c r="DN58">
        <v>112</v>
      </c>
      <c r="DO58">
        <v>70</v>
      </c>
      <c r="DP58">
        <v>1.047</v>
      </c>
      <c r="DQ58">
        <v>1</v>
      </c>
      <c r="DU58">
        <v>1010</v>
      </c>
      <c r="DV58" t="s">
        <v>20</v>
      </c>
      <c r="DW58" t="s">
        <v>20</v>
      </c>
      <c r="DX58">
        <v>1</v>
      </c>
      <c r="EE58">
        <v>30354795</v>
      </c>
      <c r="EF58">
        <v>40</v>
      </c>
      <c r="EG58" t="s">
        <v>25</v>
      </c>
      <c r="EH58">
        <v>0</v>
      </c>
      <c r="EJ58">
        <v>2</v>
      </c>
      <c r="EK58">
        <v>336</v>
      </c>
      <c r="EL58" t="s">
        <v>86</v>
      </c>
      <c r="EM58" t="s">
        <v>87</v>
      </c>
      <c r="EQ58">
        <v>0</v>
      </c>
      <c r="ER58">
        <v>311.47</v>
      </c>
      <c r="ES58">
        <v>18.48</v>
      </c>
      <c r="ET58">
        <v>2.19</v>
      </c>
      <c r="EU58">
        <v>0.51</v>
      </c>
      <c r="EV58">
        <v>290.8</v>
      </c>
      <c r="EW58">
        <v>20</v>
      </c>
      <c r="EX58">
        <v>0</v>
      </c>
      <c r="EY58">
        <v>0</v>
      </c>
      <c r="EZ58">
        <v>0</v>
      </c>
      <c r="FQ58">
        <v>0</v>
      </c>
      <c r="FR58">
        <f t="shared" si="51"/>
        <v>0</v>
      </c>
      <c r="FS58">
        <v>0</v>
      </c>
      <c r="FX58">
        <v>96</v>
      </c>
      <c r="FY58">
        <v>42</v>
      </c>
      <c r="GG58">
        <v>2</v>
      </c>
      <c r="GH58">
        <v>0</v>
      </c>
      <c r="GI58">
        <v>0</v>
      </c>
      <c r="GJ58">
        <v>0</v>
      </c>
      <c r="GK58">
        <f>ROUND(R58*(R12)/100,2)</f>
        <v>11.67</v>
      </c>
      <c r="GL58">
        <f t="shared" si="52"/>
        <v>0</v>
      </c>
      <c r="GM58">
        <f t="shared" si="53"/>
        <v>9594.2</v>
      </c>
      <c r="GN58">
        <f t="shared" si="54"/>
        <v>0</v>
      </c>
      <c r="GO58">
        <f t="shared" si="55"/>
        <v>9594.2</v>
      </c>
      <c r="GP58">
        <f t="shared" si="56"/>
        <v>0</v>
      </c>
      <c r="GR58">
        <v>0</v>
      </c>
    </row>
    <row r="59" spans="1:200" ht="12.75">
      <c r="A59">
        <v>17</v>
      </c>
      <c r="B59">
        <v>1</v>
      </c>
      <c r="C59">
        <f>ROW(SmtRes!A6)</f>
        <v>6</v>
      </c>
      <c r="D59">
        <f>ROW(EtalonRes!A7)</f>
        <v>7</v>
      </c>
      <c r="E59" t="s">
        <v>88</v>
      </c>
      <c r="F59" t="s">
        <v>89</v>
      </c>
      <c r="G59" t="s">
        <v>90</v>
      </c>
      <c r="H59" t="s">
        <v>20</v>
      </c>
      <c r="I59">
        <v>1</v>
      </c>
      <c r="J59">
        <v>0</v>
      </c>
      <c r="O59">
        <f t="shared" si="22"/>
        <v>661.74</v>
      </c>
      <c r="P59">
        <f t="shared" si="23"/>
        <v>12.13</v>
      </c>
      <c r="Q59">
        <f t="shared" si="24"/>
        <v>61.04</v>
      </c>
      <c r="R59">
        <f t="shared" si="25"/>
        <v>26.26</v>
      </c>
      <c r="S59">
        <f t="shared" si="26"/>
        <v>588.57</v>
      </c>
      <c r="T59">
        <f t="shared" si="27"/>
        <v>0</v>
      </c>
      <c r="U59">
        <f t="shared" si="28"/>
        <v>3.87321</v>
      </c>
      <c r="V59">
        <f t="shared" si="29"/>
        <v>0</v>
      </c>
      <c r="W59">
        <f t="shared" si="30"/>
        <v>0</v>
      </c>
      <c r="X59">
        <f t="shared" si="31"/>
        <v>629.77</v>
      </c>
      <c r="Y59">
        <f t="shared" si="32"/>
        <v>288.4</v>
      </c>
      <c r="AA59">
        <v>30357491</v>
      </c>
      <c r="AB59">
        <f t="shared" si="33"/>
        <v>52.519999999999996</v>
      </c>
      <c r="AC59">
        <f t="shared" si="34"/>
        <v>2.66</v>
      </c>
      <c r="AD59">
        <f t="shared" si="35"/>
        <v>7.72</v>
      </c>
      <c r="AE59">
        <f t="shared" si="36"/>
        <v>1.88</v>
      </c>
      <c r="AF59">
        <f t="shared" si="36"/>
        <v>42.14</v>
      </c>
      <c r="AG59">
        <f t="shared" si="37"/>
        <v>0</v>
      </c>
      <c r="AH59">
        <f t="shared" si="38"/>
        <v>3.63</v>
      </c>
      <c r="AI59">
        <f t="shared" si="38"/>
        <v>0</v>
      </c>
      <c r="AJ59">
        <f t="shared" si="39"/>
        <v>0</v>
      </c>
      <c r="AK59">
        <v>52.52</v>
      </c>
      <c r="AL59">
        <v>2.66</v>
      </c>
      <c r="AM59">
        <v>7.72</v>
      </c>
      <c r="AN59">
        <v>1.88</v>
      </c>
      <c r="AO59">
        <v>42.14</v>
      </c>
      <c r="AP59">
        <v>0</v>
      </c>
      <c r="AQ59">
        <v>3.63</v>
      </c>
      <c r="AR59">
        <v>0</v>
      </c>
      <c r="AS59">
        <v>0</v>
      </c>
      <c r="AT59">
        <v>107</v>
      </c>
      <c r="AU59">
        <v>49</v>
      </c>
      <c r="AV59">
        <v>1.067</v>
      </c>
      <c r="AW59">
        <v>1</v>
      </c>
      <c r="AZ59">
        <v>1</v>
      </c>
      <c r="BA59">
        <v>13.09</v>
      </c>
      <c r="BB59">
        <v>7.41</v>
      </c>
      <c r="BC59">
        <v>4.56</v>
      </c>
      <c r="BH59">
        <v>0</v>
      </c>
      <c r="BI59">
        <v>1</v>
      </c>
      <c r="BJ59" t="s">
        <v>91</v>
      </c>
      <c r="BM59">
        <v>137</v>
      </c>
      <c r="BN59">
        <v>0</v>
      </c>
      <c r="BO59" t="s">
        <v>89</v>
      </c>
      <c r="BP59">
        <v>1</v>
      </c>
      <c r="BQ59">
        <v>30</v>
      </c>
      <c r="BS59">
        <v>13.09</v>
      </c>
      <c r="BT59">
        <v>1</v>
      </c>
      <c r="BU59">
        <v>1</v>
      </c>
      <c r="BV59">
        <v>1</v>
      </c>
      <c r="BW59">
        <v>1</v>
      </c>
      <c r="BX59">
        <v>1</v>
      </c>
      <c r="BZ59">
        <v>107</v>
      </c>
      <c r="CA59">
        <v>49</v>
      </c>
      <c r="CF59">
        <v>0</v>
      </c>
      <c r="CG59">
        <v>0</v>
      </c>
      <c r="CM59">
        <v>0</v>
      </c>
      <c r="CO59">
        <v>0</v>
      </c>
      <c r="CP59">
        <f t="shared" si="40"/>
        <v>661.74</v>
      </c>
      <c r="CQ59">
        <f t="shared" si="41"/>
        <v>12.1296</v>
      </c>
      <c r="CR59">
        <f t="shared" si="42"/>
        <v>61.0379484</v>
      </c>
      <c r="CS59">
        <f t="shared" si="43"/>
        <v>26.2580164</v>
      </c>
      <c r="CT59">
        <f t="shared" si="44"/>
        <v>588.5706442000001</v>
      </c>
      <c r="CU59">
        <f t="shared" si="45"/>
        <v>0</v>
      </c>
      <c r="CV59">
        <f t="shared" si="46"/>
        <v>3.87321</v>
      </c>
      <c r="CW59">
        <f t="shared" si="47"/>
        <v>0</v>
      </c>
      <c r="CX59">
        <f t="shared" si="48"/>
        <v>0</v>
      </c>
      <c r="CY59">
        <f t="shared" si="49"/>
        <v>629.7699000000001</v>
      </c>
      <c r="CZ59">
        <f t="shared" si="50"/>
        <v>288.39930000000004</v>
      </c>
      <c r="DN59">
        <v>125</v>
      </c>
      <c r="DO59">
        <v>94</v>
      </c>
      <c r="DP59">
        <v>1.067</v>
      </c>
      <c r="DQ59">
        <v>1</v>
      </c>
      <c r="DU59">
        <v>1010</v>
      </c>
      <c r="DV59" t="s">
        <v>20</v>
      </c>
      <c r="DW59" t="s">
        <v>20</v>
      </c>
      <c r="DX59">
        <v>1</v>
      </c>
      <c r="EE59">
        <v>30354596</v>
      </c>
      <c r="EF59">
        <v>30</v>
      </c>
      <c r="EG59" t="s">
        <v>34</v>
      </c>
      <c r="EH59">
        <v>0</v>
      </c>
      <c r="EJ59">
        <v>1</v>
      </c>
      <c r="EK59">
        <v>137</v>
      </c>
      <c r="EL59" t="s">
        <v>92</v>
      </c>
      <c r="EM59" t="s">
        <v>93</v>
      </c>
      <c r="EQ59">
        <v>0</v>
      </c>
      <c r="ER59">
        <v>52.52</v>
      </c>
      <c r="ES59">
        <v>2.66</v>
      </c>
      <c r="ET59">
        <v>7.72</v>
      </c>
      <c r="EU59">
        <v>1.88</v>
      </c>
      <c r="EV59">
        <v>42.14</v>
      </c>
      <c r="EW59">
        <v>3.63</v>
      </c>
      <c r="EX59">
        <v>0</v>
      </c>
      <c r="EY59">
        <v>0</v>
      </c>
      <c r="EZ59">
        <v>0</v>
      </c>
      <c r="FQ59">
        <v>0</v>
      </c>
      <c r="FR59">
        <f t="shared" si="51"/>
        <v>0</v>
      </c>
      <c r="FS59">
        <v>0</v>
      </c>
      <c r="FX59">
        <v>107</v>
      </c>
      <c r="FY59">
        <v>49</v>
      </c>
      <c r="GG59">
        <v>2</v>
      </c>
      <c r="GH59">
        <v>0</v>
      </c>
      <c r="GI59">
        <v>0</v>
      </c>
      <c r="GJ59">
        <v>0</v>
      </c>
      <c r="GK59">
        <f>ROUND(R59*(R12)/100,2)</f>
        <v>43.85</v>
      </c>
      <c r="GL59">
        <f t="shared" si="52"/>
        <v>0</v>
      </c>
      <c r="GM59">
        <f t="shared" si="53"/>
        <v>1623.7599999999998</v>
      </c>
      <c r="GN59">
        <f t="shared" si="54"/>
        <v>1623.76</v>
      </c>
      <c r="GO59">
        <f t="shared" si="55"/>
        <v>0</v>
      </c>
      <c r="GP59">
        <f t="shared" si="56"/>
        <v>0</v>
      </c>
      <c r="GR59">
        <v>0</v>
      </c>
    </row>
    <row r="60" spans="1:200" ht="12.75">
      <c r="A60">
        <v>17</v>
      </c>
      <c r="B60">
        <v>1</v>
      </c>
      <c r="C60">
        <f>ROW(SmtRes!A8)</f>
        <v>8</v>
      </c>
      <c r="D60">
        <f>ROW(EtalonRes!A9)</f>
        <v>9</v>
      </c>
      <c r="E60" t="s">
        <v>94</v>
      </c>
      <c r="F60" t="s">
        <v>95</v>
      </c>
      <c r="G60" t="s">
        <v>96</v>
      </c>
      <c r="H60" t="s">
        <v>97</v>
      </c>
      <c r="I60">
        <f>0.119*1</f>
        <v>0.119</v>
      </c>
      <c r="J60">
        <v>0</v>
      </c>
      <c r="O60">
        <f t="shared" si="22"/>
        <v>99.97</v>
      </c>
      <c r="P60">
        <f t="shared" si="23"/>
        <v>0</v>
      </c>
      <c r="Q60">
        <f t="shared" si="24"/>
        <v>3.44</v>
      </c>
      <c r="R60">
        <f t="shared" si="25"/>
        <v>1.66</v>
      </c>
      <c r="S60">
        <f t="shared" si="26"/>
        <v>96.53</v>
      </c>
      <c r="T60">
        <f t="shared" si="27"/>
        <v>0</v>
      </c>
      <c r="U60">
        <f t="shared" si="28"/>
        <v>0.5586812</v>
      </c>
      <c r="V60">
        <f t="shared" si="29"/>
        <v>0</v>
      </c>
      <c r="W60">
        <f t="shared" si="30"/>
        <v>0</v>
      </c>
      <c r="X60">
        <f t="shared" si="31"/>
        <v>70.47</v>
      </c>
      <c r="Y60">
        <f t="shared" si="32"/>
        <v>40.54</v>
      </c>
      <c r="AA60">
        <v>30357491</v>
      </c>
      <c r="AB60">
        <f t="shared" si="33"/>
        <v>63.08</v>
      </c>
      <c r="AC60">
        <f t="shared" si="34"/>
        <v>0</v>
      </c>
      <c r="AD60">
        <f t="shared" si="35"/>
        <v>5</v>
      </c>
      <c r="AE60">
        <f t="shared" si="36"/>
        <v>1</v>
      </c>
      <c r="AF60">
        <f t="shared" si="36"/>
        <v>58.08</v>
      </c>
      <c r="AG60">
        <f t="shared" si="37"/>
        <v>0</v>
      </c>
      <c r="AH60">
        <f t="shared" si="38"/>
        <v>4.4</v>
      </c>
      <c r="AI60">
        <f t="shared" si="38"/>
        <v>0</v>
      </c>
      <c r="AJ60">
        <f t="shared" si="39"/>
        <v>0</v>
      </c>
      <c r="AK60">
        <v>63.08</v>
      </c>
      <c r="AL60">
        <v>0</v>
      </c>
      <c r="AM60">
        <v>5</v>
      </c>
      <c r="AN60">
        <v>1</v>
      </c>
      <c r="AO60">
        <v>58.08</v>
      </c>
      <c r="AP60">
        <v>0</v>
      </c>
      <c r="AQ60">
        <v>4.4</v>
      </c>
      <c r="AR60">
        <v>0</v>
      </c>
      <c r="AS60">
        <v>0</v>
      </c>
      <c r="AT60">
        <v>73</v>
      </c>
      <c r="AU60">
        <v>42</v>
      </c>
      <c r="AV60">
        <v>1.067</v>
      </c>
      <c r="AW60">
        <v>1.028</v>
      </c>
      <c r="AZ60">
        <v>1</v>
      </c>
      <c r="BA60">
        <v>13.09</v>
      </c>
      <c r="BB60">
        <v>5.42</v>
      </c>
      <c r="BC60">
        <v>1</v>
      </c>
      <c r="BH60">
        <v>0</v>
      </c>
      <c r="BI60">
        <v>2</v>
      </c>
      <c r="BJ60" t="s">
        <v>98</v>
      </c>
      <c r="BM60">
        <v>311</v>
      </c>
      <c r="BN60">
        <v>0</v>
      </c>
      <c r="BO60" t="s">
        <v>95</v>
      </c>
      <c r="BP60">
        <v>1</v>
      </c>
      <c r="BQ60">
        <v>40</v>
      </c>
      <c r="BS60">
        <v>13.09</v>
      </c>
      <c r="BT60">
        <v>1</v>
      </c>
      <c r="BU60">
        <v>1</v>
      </c>
      <c r="BV60">
        <v>1</v>
      </c>
      <c r="BW60">
        <v>1</v>
      </c>
      <c r="BX60">
        <v>1</v>
      </c>
      <c r="BZ60">
        <v>73</v>
      </c>
      <c r="CA60">
        <v>42</v>
      </c>
      <c r="CF60">
        <v>0</v>
      </c>
      <c r="CG60">
        <v>0</v>
      </c>
      <c r="CM60">
        <v>0</v>
      </c>
      <c r="CO60">
        <v>0</v>
      </c>
      <c r="CP60">
        <f t="shared" si="40"/>
        <v>99.97</v>
      </c>
      <c r="CQ60">
        <f t="shared" si="41"/>
        <v>0</v>
      </c>
      <c r="CR60">
        <f t="shared" si="42"/>
        <v>28.9157</v>
      </c>
      <c r="CS60">
        <f t="shared" si="43"/>
        <v>13.96703</v>
      </c>
      <c r="CT60">
        <f t="shared" si="44"/>
        <v>811.2051024</v>
      </c>
      <c r="CU60">
        <f t="shared" si="45"/>
        <v>0</v>
      </c>
      <c r="CV60">
        <f t="shared" si="46"/>
        <v>4.6948</v>
      </c>
      <c r="CW60">
        <f t="shared" si="47"/>
        <v>0</v>
      </c>
      <c r="CX60">
        <f t="shared" si="48"/>
        <v>0</v>
      </c>
      <c r="CY60">
        <f t="shared" si="49"/>
        <v>70.4669</v>
      </c>
      <c r="CZ60">
        <f t="shared" si="50"/>
        <v>40.5426</v>
      </c>
      <c r="DN60">
        <v>79</v>
      </c>
      <c r="DO60">
        <v>70</v>
      </c>
      <c r="DP60">
        <v>1.067</v>
      </c>
      <c r="DQ60">
        <v>1.028</v>
      </c>
      <c r="DU60">
        <v>1009</v>
      </c>
      <c r="DV60" t="s">
        <v>97</v>
      </c>
      <c r="DW60" t="s">
        <v>97</v>
      </c>
      <c r="DX60">
        <v>1000</v>
      </c>
      <c r="EE60">
        <v>30354770</v>
      </c>
      <c r="EF60">
        <v>40</v>
      </c>
      <c r="EG60" t="s">
        <v>25</v>
      </c>
      <c r="EH60">
        <v>0</v>
      </c>
      <c r="EJ60">
        <v>2</v>
      </c>
      <c r="EK60">
        <v>311</v>
      </c>
      <c r="EL60" t="s">
        <v>99</v>
      </c>
      <c r="EM60" t="s">
        <v>100</v>
      </c>
      <c r="EQ60">
        <v>0</v>
      </c>
      <c r="ER60">
        <v>63.08</v>
      </c>
      <c r="ES60">
        <v>0</v>
      </c>
      <c r="ET60">
        <v>5</v>
      </c>
      <c r="EU60">
        <v>1</v>
      </c>
      <c r="EV60">
        <v>58.08</v>
      </c>
      <c r="EW60">
        <v>4.4</v>
      </c>
      <c r="EX60">
        <v>0</v>
      </c>
      <c r="EY60">
        <v>0</v>
      </c>
      <c r="EZ60">
        <v>0</v>
      </c>
      <c r="FQ60">
        <v>0</v>
      </c>
      <c r="FR60">
        <f t="shared" si="51"/>
        <v>0</v>
      </c>
      <c r="FS60">
        <v>0</v>
      </c>
      <c r="FX60">
        <v>73</v>
      </c>
      <c r="FY60">
        <v>42</v>
      </c>
      <c r="GG60">
        <v>2</v>
      </c>
      <c r="GH60">
        <v>0</v>
      </c>
      <c r="GI60">
        <v>0</v>
      </c>
      <c r="GJ60">
        <v>0</v>
      </c>
      <c r="GK60">
        <f>ROUND(R60*(R12)/100,2)</f>
        <v>2.77</v>
      </c>
      <c r="GL60">
        <f t="shared" si="52"/>
        <v>0</v>
      </c>
      <c r="GM60">
        <f t="shared" si="53"/>
        <v>213.75</v>
      </c>
      <c r="GN60">
        <f t="shared" si="54"/>
        <v>0</v>
      </c>
      <c r="GO60">
        <f t="shared" si="55"/>
        <v>213.75</v>
      </c>
      <c r="GP60">
        <f t="shared" si="56"/>
        <v>0</v>
      </c>
      <c r="GR60">
        <v>0</v>
      </c>
    </row>
    <row r="61" spans="1:200" ht="12.75">
      <c r="A61">
        <v>17</v>
      </c>
      <c r="B61">
        <v>1</v>
      </c>
      <c r="E61" t="s">
        <v>101</v>
      </c>
      <c r="F61" t="s">
        <v>102</v>
      </c>
      <c r="G61" t="s">
        <v>103</v>
      </c>
      <c r="H61" t="s">
        <v>20</v>
      </c>
      <c r="I61">
        <v>1</v>
      </c>
      <c r="J61">
        <v>0</v>
      </c>
      <c r="O61">
        <f t="shared" si="22"/>
        <v>2254.86</v>
      </c>
      <c r="P61">
        <f t="shared" si="23"/>
        <v>6.38</v>
      </c>
      <c r="Q61">
        <f t="shared" si="24"/>
        <v>0</v>
      </c>
      <c r="R61">
        <f t="shared" si="25"/>
        <v>0</v>
      </c>
      <c r="S61">
        <f t="shared" si="26"/>
        <v>2248.48</v>
      </c>
      <c r="T61">
        <f t="shared" si="27"/>
        <v>0</v>
      </c>
      <c r="U61">
        <f t="shared" si="28"/>
        <v>13.610999999999999</v>
      </c>
      <c r="V61">
        <f t="shared" si="29"/>
        <v>0</v>
      </c>
      <c r="W61">
        <f t="shared" si="30"/>
        <v>0</v>
      </c>
      <c r="X61">
        <f t="shared" si="31"/>
        <v>2158.54</v>
      </c>
      <c r="Y61">
        <f t="shared" si="32"/>
        <v>944.36</v>
      </c>
      <c r="AA61">
        <v>30357491</v>
      </c>
      <c r="AB61">
        <f t="shared" si="33"/>
        <v>165.46</v>
      </c>
      <c r="AC61">
        <f t="shared" si="34"/>
        <v>1.4</v>
      </c>
      <c r="AD61">
        <f t="shared" si="35"/>
        <v>0</v>
      </c>
      <c r="AE61">
        <f t="shared" si="36"/>
        <v>0</v>
      </c>
      <c r="AF61">
        <f t="shared" si="36"/>
        <v>164.06</v>
      </c>
      <c r="AG61">
        <f t="shared" si="37"/>
        <v>0</v>
      </c>
      <c r="AH61">
        <f t="shared" si="38"/>
        <v>13</v>
      </c>
      <c r="AI61">
        <f t="shared" si="38"/>
        <v>0</v>
      </c>
      <c r="AJ61">
        <f t="shared" si="39"/>
        <v>0</v>
      </c>
      <c r="AK61">
        <v>165.46</v>
      </c>
      <c r="AL61">
        <v>1.4</v>
      </c>
      <c r="AM61">
        <v>0</v>
      </c>
      <c r="AN61">
        <v>0</v>
      </c>
      <c r="AO61">
        <v>164.06</v>
      </c>
      <c r="AP61">
        <v>0</v>
      </c>
      <c r="AQ61">
        <v>13</v>
      </c>
      <c r="AR61">
        <v>0</v>
      </c>
      <c r="AS61">
        <v>0</v>
      </c>
      <c r="AT61">
        <v>96</v>
      </c>
      <c r="AU61">
        <v>42</v>
      </c>
      <c r="AV61">
        <v>1.047</v>
      </c>
      <c r="AW61">
        <v>1</v>
      </c>
      <c r="AZ61">
        <v>1</v>
      </c>
      <c r="BA61">
        <v>13.09</v>
      </c>
      <c r="BB61">
        <v>1</v>
      </c>
      <c r="BC61">
        <v>4.56</v>
      </c>
      <c r="BH61">
        <v>0</v>
      </c>
      <c r="BI61">
        <v>2</v>
      </c>
      <c r="BJ61" t="s">
        <v>104</v>
      </c>
      <c r="BM61">
        <v>336</v>
      </c>
      <c r="BN61">
        <v>0</v>
      </c>
      <c r="BO61" t="s">
        <v>102</v>
      </c>
      <c r="BP61">
        <v>1</v>
      </c>
      <c r="BQ61">
        <v>40</v>
      </c>
      <c r="BS61">
        <v>13.09</v>
      </c>
      <c r="BT61">
        <v>1</v>
      </c>
      <c r="BU61">
        <v>1</v>
      </c>
      <c r="BV61">
        <v>1</v>
      </c>
      <c r="BW61">
        <v>1</v>
      </c>
      <c r="BX61">
        <v>1</v>
      </c>
      <c r="BZ61">
        <v>96</v>
      </c>
      <c r="CA61">
        <v>42</v>
      </c>
      <c r="CF61">
        <v>0</v>
      </c>
      <c r="CG61">
        <v>0</v>
      </c>
      <c r="CM61">
        <v>0</v>
      </c>
      <c r="CO61">
        <v>0</v>
      </c>
      <c r="CP61">
        <f t="shared" si="40"/>
        <v>2254.86</v>
      </c>
      <c r="CQ61">
        <f t="shared" si="41"/>
        <v>6.3839999999999995</v>
      </c>
      <c r="CR61">
        <f t="shared" si="42"/>
        <v>0</v>
      </c>
      <c r="CS61">
        <f t="shared" si="43"/>
        <v>0</v>
      </c>
      <c r="CT61">
        <f t="shared" si="44"/>
        <v>2248.4800338</v>
      </c>
      <c r="CU61">
        <f t="shared" si="45"/>
        <v>0</v>
      </c>
      <c r="CV61">
        <f t="shared" si="46"/>
        <v>13.610999999999999</v>
      </c>
      <c r="CW61">
        <f t="shared" si="47"/>
        <v>0</v>
      </c>
      <c r="CX61">
        <f t="shared" si="48"/>
        <v>0</v>
      </c>
      <c r="CY61">
        <f t="shared" si="49"/>
        <v>2158.5407999999998</v>
      </c>
      <c r="CZ61">
        <f t="shared" si="50"/>
        <v>944.3616</v>
      </c>
      <c r="DN61">
        <v>112</v>
      </c>
      <c r="DO61">
        <v>70</v>
      </c>
      <c r="DP61">
        <v>1.047</v>
      </c>
      <c r="DQ61">
        <v>1</v>
      </c>
      <c r="DU61">
        <v>1010</v>
      </c>
      <c r="DV61" t="s">
        <v>20</v>
      </c>
      <c r="DW61" t="s">
        <v>20</v>
      </c>
      <c r="DX61">
        <v>1</v>
      </c>
      <c r="EE61">
        <v>30354795</v>
      </c>
      <c r="EF61">
        <v>40</v>
      </c>
      <c r="EG61" t="s">
        <v>25</v>
      </c>
      <c r="EH61">
        <v>0</v>
      </c>
      <c r="EJ61">
        <v>2</v>
      </c>
      <c r="EK61">
        <v>336</v>
      </c>
      <c r="EL61" t="s">
        <v>86</v>
      </c>
      <c r="EM61" t="s">
        <v>87</v>
      </c>
      <c r="EQ61">
        <v>0</v>
      </c>
      <c r="ER61">
        <v>165.46</v>
      </c>
      <c r="ES61">
        <v>1.4</v>
      </c>
      <c r="ET61">
        <v>0</v>
      </c>
      <c r="EU61">
        <v>0</v>
      </c>
      <c r="EV61">
        <v>164.06</v>
      </c>
      <c r="EW61">
        <v>13</v>
      </c>
      <c r="EX61">
        <v>0</v>
      </c>
      <c r="EY61">
        <v>0</v>
      </c>
      <c r="EZ61">
        <v>0</v>
      </c>
      <c r="FQ61">
        <v>0</v>
      </c>
      <c r="FR61">
        <f t="shared" si="51"/>
        <v>0</v>
      </c>
      <c r="FS61">
        <v>0</v>
      </c>
      <c r="FX61">
        <v>96</v>
      </c>
      <c r="FY61">
        <v>42</v>
      </c>
      <c r="GG61">
        <v>2</v>
      </c>
      <c r="GH61">
        <v>0</v>
      </c>
      <c r="GI61">
        <v>0</v>
      </c>
      <c r="GJ61">
        <v>0</v>
      </c>
      <c r="GK61">
        <f>ROUND(R61*(R12)/100,2)</f>
        <v>0</v>
      </c>
      <c r="GL61">
        <f t="shared" si="52"/>
        <v>0</v>
      </c>
      <c r="GM61">
        <f t="shared" si="53"/>
        <v>5357.759999999999</v>
      </c>
      <c r="GN61">
        <f t="shared" si="54"/>
        <v>0</v>
      </c>
      <c r="GO61">
        <f t="shared" si="55"/>
        <v>5357.76</v>
      </c>
      <c r="GP61">
        <f t="shared" si="56"/>
        <v>0</v>
      </c>
      <c r="GR61">
        <v>0</v>
      </c>
    </row>
    <row r="62" spans="1:200" ht="12.75">
      <c r="A62">
        <v>17</v>
      </c>
      <c r="B62">
        <v>1</v>
      </c>
      <c r="E62" t="s">
        <v>105</v>
      </c>
      <c r="F62" t="s">
        <v>106</v>
      </c>
      <c r="G62" t="s">
        <v>107</v>
      </c>
      <c r="H62" t="s">
        <v>20</v>
      </c>
      <c r="I62">
        <v>1</v>
      </c>
      <c r="J62">
        <v>0</v>
      </c>
      <c r="O62">
        <f t="shared" si="22"/>
        <v>163.96</v>
      </c>
      <c r="P62">
        <f t="shared" si="23"/>
        <v>0.64</v>
      </c>
      <c r="Q62">
        <f t="shared" si="24"/>
        <v>3.52</v>
      </c>
      <c r="R62">
        <f t="shared" si="25"/>
        <v>1.51</v>
      </c>
      <c r="S62">
        <f t="shared" si="26"/>
        <v>159.8</v>
      </c>
      <c r="T62">
        <f t="shared" si="27"/>
        <v>0</v>
      </c>
      <c r="U62">
        <f t="shared" si="28"/>
        <v>1.0784099999999999</v>
      </c>
      <c r="V62">
        <f t="shared" si="29"/>
        <v>0</v>
      </c>
      <c r="W62">
        <f t="shared" si="30"/>
        <v>0</v>
      </c>
      <c r="X62">
        <f t="shared" si="31"/>
        <v>153.41</v>
      </c>
      <c r="Y62">
        <f t="shared" si="32"/>
        <v>67.12</v>
      </c>
      <c r="AA62">
        <v>30357491</v>
      </c>
      <c r="AB62">
        <f t="shared" si="33"/>
        <v>12.25</v>
      </c>
      <c r="AC62">
        <f t="shared" si="34"/>
        <v>0.14</v>
      </c>
      <c r="AD62">
        <f t="shared" si="35"/>
        <v>0.45</v>
      </c>
      <c r="AE62">
        <f t="shared" si="36"/>
        <v>0.11</v>
      </c>
      <c r="AF62">
        <f t="shared" si="36"/>
        <v>11.66</v>
      </c>
      <c r="AG62">
        <f t="shared" si="37"/>
        <v>0</v>
      </c>
      <c r="AH62">
        <f t="shared" si="38"/>
        <v>1.03</v>
      </c>
      <c r="AI62">
        <f t="shared" si="38"/>
        <v>0</v>
      </c>
      <c r="AJ62">
        <f t="shared" si="39"/>
        <v>0</v>
      </c>
      <c r="AK62">
        <v>12.25</v>
      </c>
      <c r="AL62">
        <v>0.14</v>
      </c>
      <c r="AM62">
        <v>0.45</v>
      </c>
      <c r="AN62">
        <v>0.11</v>
      </c>
      <c r="AO62">
        <v>11.66</v>
      </c>
      <c r="AP62">
        <v>0</v>
      </c>
      <c r="AQ62">
        <v>1.03</v>
      </c>
      <c r="AR62">
        <v>0</v>
      </c>
      <c r="AS62">
        <v>0</v>
      </c>
      <c r="AT62">
        <v>96</v>
      </c>
      <c r="AU62">
        <v>42</v>
      </c>
      <c r="AV62">
        <v>1.047</v>
      </c>
      <c r="AW62">
        <v>1</v>
      </c>
      <c r="AZ62">
        <v>1</v>
      </c>
      <c r="BA62">
        <v>13.09</v>
      </c>
      <c r="BB62">
        <v>7.47</v>
      </c>
      <c r="BC62">
        <v>4.56</v>
      </c>
      <c r="BH62">
        <v>0</v>
      </c>
      <c r="BI62">
        <v>2</v>
      </c>
      <c r="BJ62" t="s">
        <v>108</v>
      </c>
      <c r="BM62">
        <v>355</v>
      </c>
      <c r="BN62">
        <v>0</v>
      </c>
      <c r="BO62" t="s">
        <v>106</v>
      </c>
      <c r="BP62">
        <v>1</v>
      </c>
      <c r="BQ62">
        <v>40</v>
      </c>
      <c r="BS62">
        <v>13.09</v>
      </c>
      <c r="BT62">
        <v>1</v>
      </c>
      <c r="BU62">
        <v>1</v>
      </c>
      <c r="BV62">
        <v>1</v>
      </c>
      <c r="BW62">
        <v>1</v>
      </c>
      <c r="BX62">
        <v>1</v>
      </c>
      <c r="BZ62">
        <v>96</v>
      </c>
      <c r="CA62">
        <v>42</v>
      </c>
      <c r="CF62">
        <v>0</v>
      </c>
      <c r="CG62">
        <v>0</v>
      </c>
      <c r="CM62">
        <v>0</v>
      </c>
      <c r="CO62">
        <v>0</v>
      </c>
      <c r="CP62">
        <f t="shared" si="40"/>
        <v>163.96</v>
      </c>
      <c r="CQ62">
        <f t="shared" si="41"/>
        <v>0.6384</v>
      </c>
      <c r="CR62">
        <f t="shared" si="42"/>
        <v>3.5194904999999994</v>
      </c>
      <c r="CS62">
        <f t="shared" si="43"/>
        <v>1.5075752999999998</v>
      </c>
      <c r="CT62">
        <f t="shared" si="44"/>
        <v>159.8029818</v>
      </c>
      <c r="CU62">
        <f t="shared" si="45"/>
        <v>0</v>
      </c>
      <c r="CV62">
        <f t="shared" si="46"/>
        <v>1.0784099999999999</v>
      </c>
      <c r="CW62">
        <f t="shared" si="47"/>
        <v>0</v>
      </c>
      <c r="CX62">
        <f t="shared" si="48"/>
        <v>0</v>
      </c>
      <c r="CY62">
        <f t="shared" si="49"/>
        <v>153.40800000000002</v>
      </c>
      <c r="CZ62">
        <f t="shared" si="50"/>
        <v>67.116</v>
      </c>
      <c r="DN62">
        <v>112</v>
      </c>
      <c r="DO62">
        <v>70</v>
      </c>
      <c r="DP62">
        <v>1.047</v>
      </c>
      <c r="DQ62">
        <v>1</v>
      </c>
      <c r="DU62">
        <v>1010</v>
      </c>
      <c r="DV62" t="s">
        <v>20</v>
      </c>
      <c r="DW62" t="s">
        <v>20</v>
      </c>
      <c r="DX62">
        <v>1</v>
      </c>
      <c r="EE62">
        <v>30354814</v>
      </c>
      <c r="EF62">
        <v>40</v>
      </c>
      <c r="EG62" t="s">
        <v>25</v>
      </c>
      <c r="EH62">
        <v>0</v>
      </c>
      <c r="EJ62">
        <v>2</v>
      </c>
      <c r="EK62">
        <v>355</v>
      </c>
      <c r="EL62" t="s">
        <v>80</v>
      </c>
      <c r="EM62" t="s">
        <v>81</v>
      </c>
      <c r="EQ62">
        <v>0</v>
      </c>
      <c r="ER62">
        <v>12.25</v>
      </c>
      <c r="ES62">
        <v>0.14</v>
      </c>
      <c r="ET62">
        <v>0.45</v>
      </c>
      <c r="EU62">
        <v>0.11</v>
      </c>
      <c r="EV62">
        <v>11.66</v>
      </c>
      <c r="EW62">
        <v>1.03</v>
      </c>
      <c r="EX62">
        <v>0</v>
      </c>
      <c r="EY62">
        <v>0</v>
      </c>
      <c r="EZ62">
        <v>0</v>
      </c>
      <c r="FQ62">
        <v>0</v>
      </c>
      <c r="FR62">
        <f t="shared" si="51"/>
        <v>0</v>
      </c>
      <c r="FS62">
        <v>0</v>
      </c>
      <c r="FX62">
        <v>96</v>
      </c>
      <c r="FY62">
        <v>42</v>
      </c>
      <c r="GG62">
        <v>2</v>
      </c>
      <c r="GH62">
        <v>0</v>
      </c>
      <c r="GI62">
        <v>0</v>
      </c>
      <c r="GJ62">
        <v>0</v>
      </c>
      <c r="GK62">
        <f>ROUND(R62*(R12)/100,2)</f>
        <v>2.52</v>
      </c>
      <c r="GL62">
        <f t="shared" si="52"/>
        <v>0</v>
      </c>
      <c r="GM62">
        <f t="shared" si="53"/>
        <v>387.01</v>
      </c>
      <c r="GN62">
        <f t="shared" si="54"/>
        <v>0</v>
      </c>
      <c r="GO62">
        <f t="shared" si="55"/>
        <v>387.01</v>
      </c>
      <c r="GP62">
        <f t="shared" si="56"/>
        <v>0</v>
      </c>
      <c r="GR62">
        <v>0</v>
      </c>
    </row>
    <row r="63" spans="1:200" ht="12.75">
      <c r="A63">
        <v>17</v>
      </c>
      <c r="B63">
        <v>1</v>
      </c>
      <c r="E63" t="s">
        <v>109</v>
      </c>
      <c r="F63" t="s">
        <v>110</v>
      </c>
      <c r="G63" t="s">
        <v>111</v>
      </c>
      <c r="H63" t="s">
        <v>20</v>
      </c>
      <c r="I63">
        <v>1</v>
      </c>
      <c r="J63">
        <v>0</v>
      </c>
      <c r="O63">
        <f t="shared" si="22"/>
        <v>275.97</v>
      </c>
      <c r="P63">
        <f t="shared" si="23"/>
        <v>70.54</v>
      </c>
      <c r="Q63">
        <f t="shared" si="24"/>
        <v>21.89</v>
      </c>
      <c r="R63">
        <f t="shared" si="25"/>
        <v>3.62</v>
      </c>
      <c r="S63">
        <f t="shared" si="26"/>
        <v>183.54</v>
      </c>
      <c r="T63">
        <f t="shared" si="27"/>
        <v>0</v>
      </c>
      <c r="U63">
        <f t="shared" si="28"/>
        <v>1.122384</v>
      </c>
      <c r="V63">
        <f t="shared" si="29"/>
        <v>0</v>
      </c>
      <c r="W63">
        <f t="shared" si="30"/>
        <v>0</v>
      </c>
      <c r="X63">
        <f t="shared" si="31"/>
        <v>176.2</v>
      </c>
      <c r="Y63">
        <f t="shared" si="32"/>
        <v>77.09</v>
      </c>
      <c r="AA63">
        <v>30357491</v>
      </c>
      <c r="AB63">
        <f t="shared" si="33"/>
        <v>32.806</v>
      </c>
      <c r="AC63">
        <f t="shared" si="34"/>
        <v>15.47</v>
      </c>
      <c r="AD63">
        <f>((((ET63*0.8))-((EU63*0.8)))+AE63)</f>
        <v>3.944</v>
      </c>
      <c r="AE63">
        <f>((EU63*0.8))</f>
        <v>0.264</v>
      </c>
      <c r="AF63">
        <f>((EV63*0.8))</f>
        <v>13.392</v>
      </c>
      <c r="AG63">
        <f t="shared" si="37"/>
        <v>0</v>
      </c>
      <c r="AH63">
        <f>((EW63*0.8))</f>
        <v>1.072</v>
      </c>
      <c r="AI63">
        <f>((EX63*0.8))</f>
        <v>0</v>
      </c>
      <c r="AJ63">
        <f t="shared" si="39"/>
        <v>0</v>
      </c>
      <c r="AK63">
        <v>37.14</v>
      </c>
      <c r="AL63">
        <v>15.47</v>
      </c>
      <c r="AM63">
        <v>4.93</v>
      </c>
      <c r="AN63">
        <v>0.33</v>
      </c>
      <c r="AO63">
        <v>16.74</v>
      </c>
      <c r="AP63">
        <v>0</v>
      </c>
      <c r="AQ63">
        <v>1.34</v>
      </c>
      <c r="AR63">
        <v>0</v>
      </c>
      <c r="AS63">
        <v>0</v>
      </c>
      <c r="AT63">
        <v>96</v>
      </c>
      <c r="AU63">
        <v>42</v>
      </c>
      <c r="AV63">
        <v>1.047</v>
      </c>
      <c r="AW63">
        <v>1</v>
      </c>
      <c r="AZ63">
        <v>1</v>
      </c>
      <c r="BA63">
        <v>13.09</v>
      </c>
      <c r="BB63">
        <v>5.3</v>
      </c>
      <c r="BC63">
        <v>4.56</v>
      </c>
      <c r="BH63">
        <v>0</v>
      </c>
      <c r="BI63">
        <v>2</v>
      </c>
      <c r="BJ63" t="s">
        <v>112</v>
      </c>
      <c r="BM63">
        <v>333</v>
      </c>
      <c r="BN63">
        <v>0</v>
      </c>
      <c r="BO63" t="s">
        <v>110</v>
      </c>
      <c r="BP63">
        <v>1</v>
      </c>
      <c r="BQ63">
        <v>40</v>
      </c>
      <c r="BS63">
        <v>13.09</v>
      </c>
      <c r="BT63">
        <v>1</v>
      </c>
      <c r="BU63">
        <v>1</v>
      </c>
      <c r="BV63">
        <v>1</v>
      </c>
      <c r="BW63">
        <v>1</v>
      </c>
      <c r="BX63">
        <v>1</v>
      </c>
      <c r="BZ63">
        <v>96</v>
      </c>
      <c r="CA63">
        <v>42</v>
      </c>
      <c r="CF63">
        <v>0</v>
      </c>
      <c r="CG63">
        <v>0</v>
      </c>
      <c r="CM63">
        <v>0</v>
      </c>
      <c r="CO63">
        <v>0</v>
      </c>
      <c r="CP63">
        <f t="shared" si="40"/>
        <v>275.97</v>
      </c>
      <c r="CQ63">
        <f t="shared" si="41"/>
        <v>70.5432</v>
      </c>
      <c r="CR63">
        <f t="shared" si="42"/>
        <v>21.885650399999996</v>
      </c>
      <c r="CS63">
        <f t="shared" si="43"/>
        <v>3.61818072</v>
      </c>
      <c r="CT63">
        <f t="shared" si="44"/>
        <v>183.54044015999997</v>
      </c>
      <c r="CU63">
        <f t="shared" si="45"/>
        <v>0</v>
      </c>
      <c r="CV63">
        <f t="shared" si="46"/>
        <v>1.122384</v>
      </c>
      <c r="CW63">
        <f t="shared" si="47"/>
        <v>0</v>
      </c>
      <c r="CX63">
        <f t="shared" si="48"/>
        <v>0</v>
      </c>
      <c r="CY63">
        <f t="shared" si="49"/>
        <v>176.1984</v>
      </c>
      <c r="CZ63">
        <f t="shared" si="50"/>
        <v>77.0868</v>
      </c>
      <c r="DE63" t="s">
        <v>113</v>
      </c>
      <c r="DF63" t="s">
        <v>113</v>
      </c>
      <c r="DG63" t="s">
        <v>113</v>
      </c>
      <c r="DI63" t="s">
        <v>113</v>
      </c>
      <c r="DJ63" t="s">
        <v>113</v>
      </c>
      <c r="DN63">
        <v>112</v>
      </c>
      <c r="DO63">
        <v>70</v>
      </c>
      <c r="DP63">
        <v>1.047</v>
      </c>
      <c r="DQ63">
        <v>1</v>
      </c>
      <c r="DU63">
        <v>1010</v>
      </c>
      <c r="DV63" t="s">
        <v>20</v>
      </c>
      <c r="DW63" t="s">
        <v>20</v>
      </c>
      <c r="DX63">
        <v>1</v>
      </c>
      <c r="EE63">
        <v>30354792</v>
      </c>
      <c r="EF63">
        <v>40</v>
      </c>
      <c r="EG63" t="s">
        <v>25</v>
      </c>
      <c r="EH63">
        <v>0</v>
      </c>
      <c r="EJ63">
        <v>2</v>
      </c>
      <c r="EK63">
        <v>333</v>
      </c>
      <c r="EL63" t="s">
        <v>26</v>
      </c>
      <c r="EM63" t="s">
        <v>27</v>
      </c>
      <c r="EQ63">
        <v>0</v>
      </c>
      <c r="ER63">
        <v>37.14</v>
      </c>
      <c r="ES63">
        <v>15.47</v>
      </c>
      <c r="ET63">
        <v>4.93</v>
      </c>
      <c r="EU63">
        <v>0.33</v>
      </c>
      <c r="EV63">
        <v>16.74</v>
      </c>
      <c r="EW63">
        <v>1.34</v>
      </c>
      <c r="EX63">
        <v>0</v>
      </c>
      <c r="EY63">
        <v>0</v>
      </c>
      <c r="EZ63">
        <v>0</v>
      </c>
      <c r="FQ63">
        <v>0</v>
      </c>
      <c r="FR63">
        <f t="shared" si="51"/>
        <v>0</v>
      </c>
      <c r="FS63">
        <v>0</v>
      </c>
      <c r="FX63">
        <v>96</v>
      </c>
      <c r="FY63">
        <v>42</v>
      </c>
      <c r="GG63">
        <v>2</v>
      </c>
      <c r="GH63">
        <v>0</v>
      </c>
      <c r="GI63">
        <v>0</v>
      </c>
      <c r="GJ63">
        <v>0</v>
      </c>
      <c r="GK63">
        <f>ROUND(R63*(R12)/100,2)</f>
        <v>6.05</v>
      </c>
      <c r="GL63">
        <f t="shared" si="52"/>
        <v>0</v>
      </c>
      <c r="GM63">
        <f t="shared" si="53"/>
        <v>535.31</v>
      </c>
      <c r="GN63">
        <f t="shared" si="54"/>
        <v>0</v>
      </c>
      <c r="GO63">
        <f t="shared" si="55"/>
        <v>535.31</v>
      </c>
      <c r="GP63">
        <f t="shared" si="56"/>
        <v>0</v>
      </c>
      <c r="GR63">
        <v>0</v>
      </c>
    </row>
    <row r="64" spans="1:200" ht="12.75">
      <c r="A64">
        <v>17</v>
      </c>
      <c r="B64">
        <v>1</v>
      </c>
      <c r="E64" t="s">
        <v>114</v>
      </c>
      <c r="F64" t="s">
        <v>115</v>
      </c>
      <c r="G64" t="s">
        <v>116</v>
      </c>
      <c r="H64" t="s">
        <v>117</v>
      </c>
      <c r="I64">
        <v>0.12</v>
      </c>
      <c r="J64">
        <v>0</v>
      </c>
      <c r="O64">
        <f t="shared" si="22"/>
        <v>560.52</v>
      </c>
      <c r="P64">
        <f t="shared" si="23"/>
        <v>65.12</v>
      </c>
      <c r="Q64">
        <f t="shared" si="24"/>
        <v>75.64</v>
      </c>
      <c r="R64">
        <f t="shared" si="25"/>
        <v>14.13</v>
      </c>
      <c r="S64">
        <f t="shared" si="26"/>
        <v>419.76</v>
      </c>
      <c r="T64">
        <f t="shared" si="27"/>
        <v>0</v>
      </c>
      <c r="U64">
        <f t="shared" si="28"/>
        <v>2.600748</v>
      </c>
      <c r="V64">
        <f t="shared" si="29"/>
        <v>0</v>
      </c>
      <c r="W64">
        <f t="shared" si="30"/>
        <v>0</v>
      </c>
      <c r="X64">
        <f t="shared" si="31"/>
        <v>402.97</v>
      </c>
      <c r="Y64">
        <f t="shared" si="32"/>
        <v>176.3</v>
      </c>
      <c r="AA64">
        <v>30357491</v>
      </c>
      <c r="AB64">
        <f t="shared" si="33"/>
        <v>490.45</v>
      </c>
      <c r="AC64">
        <f t="shared" si="34"/>
        <v>119</v>
      </c>
      <c r="AD64">
        <f aca="true" t="shared" si="57" ref="AD64:AD72">(((ET64)-(EU64))+AE64)</f>
        <v>116.22</v>
      </c>
      <c r="AE64">
        <f aca="true" t="shared" si="58" ref="AE64:AE72">(EU64)</f>
        <v>8.59</v>
      </c>
      <c r="AF64">
        <f aca="true" t="shared" si="59" ref="AF64:AF72">(EV64)</f>
        <v>255.23</v>
      </c>
      <c r="AG64">
        <f t="shared" si="37"/>
        <v>0</v>
      </c>
      <c r="AH64">
        <f aca="true" t="shared" si="60" ref="AH64:AH72">(EW64)</f>
        <v>20.7</v>
      </c>
      <c r="AI64">
        <f aca="true" t="shared" si="61" ref="AI64:AI72">(EX64)</f>
        <v>0</v>
      </c>
      <c r="AJ64">
        <f t="shared" si="39"/>
        <v>0</v>
      </c>
      <c r="AK64">
        <v>490.45</v>
      </c>
      <c r="AL64">
        <v>119</v>
      </c>
      <c r="AM64">
        <v>116.22</v>
      </c>
      <c r="AN64">
        <v>8.59</v>
      </c>
      <c r="AO64">
        <v>255.23</v>
      </c>
      <c r="AP64">
        <v>0</v>
      </c>
      <c r="AQ64">
        <v>20.7</v>
      </c>
      <c r="AR64">
        <v>0</v>
      </c>
      <c r="AS64">
        <v>0</v>
      </c>
      <c r="AT64">
        <v>96</v>
      </c>
      <c r="AU64">
        <v>42</v>
      </c>
      <c r="AV64">
        <v>1.047</v>
      </c>
      <c r="AW64">
        <v>1</v>
      </c>
      <c r="AZ64">
        <v>1</v>
      </c>
      <c r="BA64">
        <v>13.09</v>
      </c>
      <c r="BB64">
        <v>5.18</v>
      </c>
      <c r="BC64">
        <v>4.56</v>
      </c>
      <c r="BH64">
        <v>0</v>
      </c>
      <c r="BI64">
        <v>2</v>
      </c>
      <c r="BJ64" t="s">
        <v>118</v>
      </c>
      <c r="BM64">
        <v>331</v>
      </c>
      <c r="BN64">
        <v>0</v>
      </c>
      <c r="BO64" t="s">
        <v>115</v>
      </c>
      <c r="BP64">
        <v>1</v>
      </c>
      <c r="BQ64">
        <v>40</v>
      </c>
      <c r="BS64">
        <v>13.09</v>
      </c>
      <c r="BT64">
        <v>1</v>
      </c>
      <c r="BU64">
        <v>1</v>
      </c>
      <c r="BV64">
        <v>1</v>
      </c>
      <c r="BW64">
        <v>1</v>
      </c>
      <c r="BX64">
        <v>1</v>
      </c>
      <c r="BZ64">
        <v>96</v>
      </c>
      <c r="CA64">
        <v>42</v>
      </c>
      <c r="CF64">
        <v>0</v>
      </c>
      <c r="CG64">
        <v>0</v>
      </c>
      <c r="CM64">
        <v>0</v>
      </c>
      <c r="CO64">
        <v>0</v>
      </c>
      <c r="CP64">
        <f t="shared" si="40"/>
        <v>560.52</v>
      </c>
      <c r="CQ64">
        <f t="shared" si="41"/>
        <v>542.64</v>
      </c>
      <c r="CR64">
        <f t="shared" si="42"/>
        <v>630.3145212</v>
      </c>
      <c r="CS64">
        <f t="shared" si="43"/>
        <v>117.72792569999999</v>
      </c>
      <c r="CT64">
        <f t="shared" si="44"/>
        <v>3497.9858528999994</v>
      </c>
      <c r="CU64">
        <f t="shared" si="45"/>
        <v>0</v>
      </c>
      <c r="CV64">
        <f t="shared" si="46"/>
        <v>21.6729</v>
      </c>
      <c r="CW64">
        <f t="shared" si="47"/>
        <v>0</v>
      </c>
      <c r="CX64">
        <f t="shared" si="48"/>
        <v>0</v>
      </c>
      <c r="CY64">
        <f t="shared" si="49"/>
        <v>402.96959999999996</v>
      </c>
      <c r="CZ64">
        <f t="shared" si="50"/>
        <v>176.29919999999998</v>
      </c>
      <c r="DN64">
        <v>112</v>
      </c>
      <c r="DO64">
        <v>70</v>
      </c>
      <c r="DP64">
        <v>1.047</v>
      </c>
      <c r="DQ64">
        <v>1</v>
      </c>
      <c r="DU64">
        <v>1003</v>
      </c>
      <c r="DV64" t="s">
        <v>117</v>
      </c>
      <c r="DW64" t="s">
        <v>117</v>
      </c>
      <c r="DX64">
        <v>100</v>
      </c>
      <c r="EE64">
        <v>30354790</v>
      </c>
      <c r="EF64">
        <v>40</v>
      </c>
      <c r="EG64" t="s">
        <v>25</v>
      </c>
      <c r="EH64">
        <v>0</v>
      </c>
      <c r="EJ64">
        <v>2</v>
      </c>
      <c r="EK64">
        <v>331</v>
      </c>
      <c r="EL64" t="s">
        <v>119</v>
      </c>
      <c r="EM64" t="s">
        <v>120</v>
      </c>
      <c r="EQ64">
        <v>0</v>
      </c>
      <c r="ER64">
        <v>490.45</v>
      </c>
      <c r="ES64">
        <v>119</v>
      </c>
      <c r="ET64">
        <v>116.22</v>
      </c>
      <c r="EU64">
        <v>8.59</v>
      </c>
      <c r="EV64">
        <v>255.23</v>
      </c>
      <c r="EW64">
        <v>20.7</v>
      </c>
      <c r="EX64">
        <v>0</v>
      </c>
      <c r="EY64">
        <v>0</v>
      </c>
      <c r="EZ64">
        <v>0</v>
      </c>
      <c r="FQ64">
        <v>0</v>
      </c>
      <c r="FR64">
        <f t="shared" si="51"/>
        <v>0</v>
      </c>
      <c r="FS64">
        <v>0</v>
      </c>
      <c r="FX64">
        <v>96</v>
      </c>
      <c r="FY64">
        <v>42</v>
      </c>
      <c r="GG64">
        <v>2</v>
      </c>
      <c r="GH64">
        <v>0</v>
      </c>
      <c r="GI64">
        <v>0</v>
      </c>
      <c r="GJ64">
        <v>0</v>
      </c>
      <c r="GK64">
        <f>ROUND(R64*(R12)/100,2)</f>
        <v>23.6</v>
      </c>
      <c r="GL64">
        <f t="shared" si="52"/>
        <v>0</v>
      </c>
      <c r="GM64">
        <f t="shared" si="53"/>
        <v>1163.3899999999999</v>
      </c>
      <c r="GN64">
        <f t="shared" si="54"/>
        <v>0</v>
      </c>
      <c r="GO64">
        <f t="shared" si="55"/>
        <v>1163.39</v>
      </c>
      <c r="GP64">
        <f t="shared" si="56"/>
        <v>0</v>
      </c>
      <c r="GR64">
        <v>0</v>
      </c>
    </row>
    <row r="65" spans="1:200" ht="12.75">
      <c r="A65">
        <v>17</v>
      </c>
      <c r="B65">
        <v>1</v>
      </c>
      <c r="E65" t="s">
        <v>121</v>
      </c>
      <c r="F65" t="s">
        <v>122</v>
      </c>
      <c r="G65" t="s">
        <v>123</v>
      </c>
      <c r="H65" t="s">
        <v>117</v>
      </c>
      <c r="I65">
        <v>0.08</v>
      </c>
      <c r="J65">
        <v>0</v>
      </c>
      <c r="O65">
        <f t="shared" si="22"/>
        <v>88.08</v>
      </c>
      <c r="P65">
        <f t="shared" si="23"/>
        <v>3.44</v>
      </c>
      <c r="Q65">
        <f t="shared" si="24"/>
        <v>1.09</v>
      </c>
      <c r="R65">
        <f t="shared" si="25"/>
        <v>0.43</v>
      </c>
      <c r="S65">
        <f t="shared" si="26"/>
        <v>83.55</v>
      </c>
      <c r="T65">
        <f t="shared" si="27"/>
        <v>0</v>
      </c>
      <c r="U65">
        <f t="shared" si="28"/>
        <v>0.5176367999999999</v>
      </c>
      <c r="V65">
        <f t="shared" si="29"/>
        <v>0</v>
      </c>
      <c r="W65">
        <f t="shared" si="30"/>
        <v>0</v>
      </c>
      <c r="X65">
        <f t="shared" si="31"/>
        <v>80.21</v>
      </c>
      <c r="Y65">
        <f t="shared" si="32"/>
        <v>35.09</v>
      </c>
      <c r="AA65">
        <v>30357491</v>
      </c>
      <c r="AB65">
        <f t="shared" si="33"/>
        <v>87.83</v>
      </c>
      <c r="AC65">
        <f t="shared" si="34"/>
        <v>9.94</v>
      </c>
      <c r="AD65">
        <f t="shared" si="57"/>
        <v>1.69</v>
      </c>
      <c r="AE65">
        <f t="shared" si="58"/>
        <v>0.39</v>
      </c>
      <c r="AF65">
        <f t="shared" si="59"/>
        <v>76.2</v>
      </c>
      <c r="AG65">
        <f t="shared" si="37"/>
        <v>0</v>
      </c>
      <c r="AH65">
        <f t="shared" si="60"/>
        <v>6.18</v>
      </c>
      <c r="AI65">
        <f t="shared" si="61"/>
        <v>0</v>
      </c>
      <c r="AJ65">
        <f t="shared" si="39"/>
        <v>0</v>
      </c>
      <c r="AK65">
        <v>87.83</v>
      </c>
      <c r="AL65">
        <v>9.94</v>
      </c>
      <c r="AM65">
        <v>1.69</v>
      </c>
      <c r="AN65">
        <v>0.39</v>
      </c>
      <c r="AO65">
        <v>76.2</v>
      </c>
      <c r="AP65">
        <v>0</v>
      </c>
      <c r="AQ65">
        <v>6.18</v>
      </c>
      <c r="AR65">
        <v>0</v>
      </c>
      <c r="AS65">
        <v>0</v>
      </c>
      <c r="AT65">
        <v>96</v>
      </c>
      <c r="AU65">
        <v>42</v>
      </c>
      <c r="AV65">
        <v>1.047</v>
      </c>
      <c r="AW65">
        <v>1</v>
      </c>
      <c r="AZ65">
        <v>1</v>
      </c>
      <c r="BA65">
        <v>13.09</v>
      </c>
      <c r="BB65">
        <v>7.68</v>
      </c>
      <c r="BC65">
        <v>4.32</v>
      </c>
      <c r="BH65">
        <v>0</v>
      </c>
      <c r="BI65">
        <v>2</v>
      </c>
      <c r="BJ65" t="s">
        <v>124</v>
      </c>
      <c r="BM65">
        <v>331</v>
      </c>
      <c r="BN65">
        <v>0</v>
      </c>
      <c r="BO65" t="s">
        <v>122</v>
      </c>
      <c r="BP65">
        <v>1</v>
      </c>
      <c r="BQ65">
        <v>40</v>
      </c>
      <c r="BS65">
        <v>13.09</v>
      </c>
      <c r="BT65">
        <v>1</v>
      </c>
      <c r="BU65">
        <v>1</v>
      </c>
      <c r="BV65">
        <v>1</v>
      </c>
      <c r="BW65">
        <v>1</v>
      </c>
      <c r="BX65">
        <v>1</v>
      </c>
      <c r="BZ65">
        <v>96</v>
      </c>
      <c r="CA65">
        <v>42</v>
      </c>
      <c r="CF65">
        <v>0</v>
      </c>
      <c r="CG65">
        <v>0</v>
      </c>
      <c r="CM65">
        <v>0</v>
      </c>
      <c r="CO65">
        <v>0</v>
      </c>
      <c r="CP65">
        <f t="shared" si="40"/>
        <v>88.08</v>
      </c>
      <c r="CQ65">
        <f t="shared" si="41"/>
        <v>42.9408</v>
      </c>
      <c r="CR65">
        <f t="shared" si="42"/>
        <v>13.589222399999999</v>
      </c>
      <c r="CS65">
        <f t="shared" si="43"/>
        <v>5.345039699999999</v>
      </c>
      <c r="CT65">
        <f t="shared" si="44"/>
        <v>1044.3385259999998</v>
      </c>
      <c r="CU65">
        <f t="shared" si="45"/>
        <v>0</v>
      </c>
      <c r="CV65">
        <f t="shared" si="46"/>
        <v>6.470459999999999</v>
      </c>
      <c r="CW65">
        <f t="shared" si="47"/>
        <v>0</v>
      </c>
      <c r="CX65">
        <f t="shared" si="48"/>
        <v>0</v>
      </c>
      <c r="CY65">
        <f t="shared" si="49"/>
        <v>80.208</v>
      </c>
      <c r="CZ65">
        <f t="shared" si="50"/>
        <v>35.090999999999994</v>
      </c>
      <c r="DN65">
        <v>112</v>
      </c>
      <c r="DO65">
        <v>70</v>
      </c>
      <c r="DP65">
        <v>1.047</v>
      </c>
      <c r="DQ65">
        <v>1</v>
      </c>
      <c r="DU65">
        <v>1003</v>
      </c>
      <c r="DV65" t="s">
        <v>117</v>
      </c>
      <c r="DW65" t="s">
        <v>117</v>
      </c>
      <c r="DX65">
        <v>100</v>
      </c>
      <c r="EE65">
        <v>30354790</v>
      </c>
      <c r="EF65">
        <v>40</v>
      </c>
      <c r="EG65" t="s">
        <v>25</v>
      </c>
      <c r="EH65">
        <v>0</v>
      </c>
      <c r="EJ65">
        <v>2</v>
      </c>
      <c r="EK65">
        <v>331</v>
      </c>
      <c r="EL65" t="s">
        <v>119</v>
      </c>
      <c r="EM65" t="s">
        <v>120</v>
      </c>
      <c r="EQ65">
        <v>0</v>
      </c>
      <c r="ER65">
        <v>87.83</v>
      </c>
      <c r="ES65">
        <v>9.94</v>
      </c>
      <c r="ET65">
        <v>1.69</v>
      </c>
      <c r="EU65">
        <v>0.39</v>
      </c>
      <c r="EV65">
        <v>76.2</v>
      </c>
      <c r="EW65">
        <v>6.18</v>
      </c>
      <c r="EX65">
        <v>0</v>
      </c>
      <c r="EY65">
        <v>0</v>
      </c>
      <c r="EZ65">
        <v>0</v>
      </c>
      <c r="FQ65">
        <v>0</v>
      </c>
      <c r="FR65">
        <f t="shared" si="51"/>
        <v>0</v>
      </c>
      <c r="FS65">
        <v>0</v>
      </c>
      <c r="FX65">
        <v>96</v>
      </c>
      <c r="FY65">
        <v>42</v>
      </c>
      <c r="GG65">
        <v>2</v>
      </c>
      <c r="GH65">
        <v>0</v>
      </c>
      <c r="GI65">
        <v>0</v>
      </c>
      <c r="GJ65">
        <v>0</v>
      </c>
      <c r="GK65">
        <f>ROUND(R65*(R12)/100,2)</f>
        <v>0.72</v>
      </c>
      <c r="GL65">
        <f t="shared" si="52"/>
        <v>0</v>
      </c>
      <c r="GM65">
        <f t="shared" si="53"/>
        <v>204.1</v>
      </c>
      <c r="GN65">
        <f t="shared" si="54"/>
        <v>0</v>
      </c>
      <c r="GO65">
        <f t="shared" si="55"/>
        <v>204.1</v>
      </c>
      <c r="GP65">
        <f t="shared" si="56"/>
        <v>0</v>
      </c>
      <c r="GR65">
        <v>0</v>
      </c>
    </row>
    <row r="66" spans="1:200" ht="12.75">
      <c r="A66">
        <v>17</v>
      </c>
      <c r="B66">
        <v>1</v>
      </c>
      <c r="E66" t="s">
        <v>125</v>
      </c>
      <c r="F66" t="s">
        <v>126</v>
      </c>
      <c r="G66" t="s">
        <v>127</v>
      </c>
      <c r="H66" t="s">
        <v>117</v>
      </c>
      <c r="I66">
        <f>0.03+0.05+0.03+0.05</f>
        <v>0.16</v>
      </c>
      <c r="J66">
        <v>0</v>
      </c>
      <c r="O66">
        <f t="shared" si="22"/>
        <v>363.15</v>
      </c>
      <c r="P66">
        <f t="shared" si="23"/>
        <v>27.71</v>
      </c>
      <c r="Q66">
        <f t="shared" si="24"/>
        <v>40.61</v>
      </c>
      <c r="R66">
        <f t="shared" si="25"/>
        <v>15.89</v>
      </c>
      <c r="S66">
        <f t="shared" si="26"/>
        <v>294.83</v>
      </c>
      <c r="T66">
        <f t="shared" si="27"/>
        <v>0</v>
      </c>
      <c r="U66">
        <f t="shared" si="28"/>
        <v>1.8267039999999997</v>
      </c>
      <c r="V66">
        <f t="shared" si="29"/>
        <v>0</v>
      </c>
      <c r="W66">
        <f t="shared" si="30"/>
        <v>0</v>
      </c>
      <c r="X66">
        <f t="shared" si="31"/>
        <v>283.04</v>
      </c>
      <c r="Y66">
        <f t="shared" si="32"/>
        <v>123.83</v>
      </c>
      <c r="AA66">
        <v>30357491</v>
      </c>
      <c r="AB66">
        <f t="shared" si="33"/>
        <v>198.7</v>
      </c>
      <c r="AC66">
        <f t="shared" si="34"/>
        <v>35.14</v>
      </c>
      <c r="AD66">
        <f t="shared" si="57"/>
        <v>31.63</v>
      </c>
      <c r="AE66">
        <f t="shared" si="58"/>
        <v>7.11</v>
      </c>
      <c r="AF66">
        <f t="shared" si="59"/>
        <v>131.93</v>
      </c>
      <c r="AG66">
        <f t="shared" si="37"/>
        <v>0</v>
      </c>
      <c r="AH66">
        <f t="shared" si="60"/>
        <v>10.7</v>
      </c>
      <c r="AI66">
        <f t="shared" si="61"/>
        <v>0</v>
      </c>
      <c r="AJ66">
        <f t="shared" si="39"/>
        <v>0</v>
      </c>
      <c r="AK66">
        <v>198.7</v>
      </c>
      <c r="AL66">
        <v>35.14</v>
      </c>
      <c r="AM66">
        <v>31.63</v>
      </c>
      <c r="AN66">
        <v>7.11</v>
      </c>
      <c r="AO66">
        <v>131.93</v>
      </c>
      <c r="AP66">
        <v>0</v>
      </c>
      <c r="AQ66">
        <v>10.7</v>
      </c>
      <c r="AR66">
        <v>0</v>
      </c>
      <c r="AS66">
        <v>0</v>
      </c>
      <c r="AT66">
        <v>96</v>
      </c>
      <c r="AU66">
        <v>42</v>
      </c>
      <c r="AV66">
        <v>1.067</v>
      </c>
      <c r="AW66">
        <v>1.081</v>
      </c>
      <c r="AZ66">
        <v>1</v>
      </c>
      <c r="BA66">
        <v>13.09</v>
      </c>
      <c r="BB66">
        <v>7.52</v>
      </c>
      <c r="BC66">
        <v>4.56</v>
      </c>
      <c r="BH66">
        <v>0</v>
      </c>
      <c r="BI66">
        <v>2</v>
      </c>
      <c r="BJ66" t="s">
        <v>128</v>
      </c>
      <c r="BM66">
        <v>318</v>
      </c>
      <c r="BN66">
        <v>0</v>
      </c>
      <c r="BO66" t="s">
        <v>126</v>
      </c>
      <c r="BP66">
        <v>1</v>
      </c>
      <c r="BQ66">
        <v>40</v>
      </c>
      <c r="BS66">
        <v>13.09</v>
      </c>
      <c r="BT66">
        <v>1</v>
      </c>
      <c r="BU66">
        <v>1</v>
      </c>
      <c r="BV66">
        <v>1</v>
      </c>
      <c r="BW66">
        <v>1</v>
      </c>
      <c r="BX66">
        <v>1</v>
      </c>
      <c r="BZ66">
        <v>96</v>
      </c>
      <c r="CA66">
        <v>42</v>
      </c>
      <c r="CF66">
        <v>0</v>
      </c>
      <c r="CG66">
        <v>0</v>
      </c>
      <c r="CM66">
        <v>0</v>
      </c>
      <c r="CO66">
        <v>0</v>
      </c>
      <c r="CP66">
        <f t="shared" si="40"/>
        <v>363.15</v>
      </c>
      <c r="CQ66">
        <f t="shared" si="41"/>
        <v>173.2177104</v>
      </c>
      <c r="CR66">
        <f t="shared" si="42"/>
        <v>253.79405919999996</v>
      </c>
      <c r="CS66">
        <f t="shared" si="43"/>
        <v>99.3055833</v>
      </c>
      <c r="CT66">
        <f t="shared" si="44"/>
        <v>1842.6702678999998</v>
      </c>
      <c r="CU66">
        <f t="shared" si="45"/>
        <v>0</v>
      </c>
      <c r="CV66">
        <f t="shared" si="46"/>
        <v>11.416899999999998</v>
      </c>
      <c r="CW66">
        <f t="shared" si="47"/>
        <v>0</v>
      </c>
      <c r="CX66">
        <f t="shared" si="48"/>
        <v>0</v>
      </c>
      <c r="CY66">
        <f t="shared" si="49"/>
        <v>283.03679999999997</v>
      </c>
      <c r="CZ66">
        <f t="shared" si="50"/>
        <v>123.8286</v>
      </c>
      <c r="DN66">
        <v>112</v>
      </c>
      <c r="DO66">
        <v>70</v>
      </c>
      <c r="DP66">
        <v>1.067</v>
      </c>
      <c r="DQ66">
        <v>1.081</v>
      </c>
      <c r="DU66">
        <v>1003</v>
      </c>
      <c r="DV66" t="s">
        <v>117</v>
      </c>
      <c r="DW66" t="s">
        <v>117</v>
      </c>
      <c r="DX66">
        <v>100</v>
      </c>
      <c r="EE66">
        <v>30354777</v>
      </c>
      <c r="EF66">
        <v>40</v>
      </c>
      <c r="EG66" t="s">
        <v>25</v>
      </c>
      <c r="EH66">
        <v>0</v>
      </c>
      <c r="EJ66">
        <v>2</v>
      </c>
      <c r="EK66">
        <v>318</v>
      </c>
      <c r="EL66" t="s">
        <v>129</v>
      </c>
      <c r="EM66" t="s">
        <v>130</v>
      </c>
      <c r="EQ66">
        <v>0</v>
      </c>
      <c r="ER66">
        <v>198.7</v>
      </c>
      <c r="ES66">
        <v>35.14</v>
      </c>
      <c r="ET66">
        <v>31.63</v>
      </c>
      <c r="EU66">
        <v>7.11</v>
      </c>
      <c r="EV66">
        <v>131.93</v>
      </c>
      <c r="EW66">
        <v>10.7</v>
      </c>
      <c r="EX66">
        <v>0</v>
      </c>
      <c r="EY66">
        <v>0</v>
      </c>
      <c r="EZ66">
        <v>0</v>
      </c>
      <c r="FQ66">
        <v>0</v>
      </c>
      <c r="FR66">
        <f t="shared" si="51"/>
        <v>0</v>
      </c>
      <c r="FS66">
        <v>0</v>
      </c>
      <c r="FX66">
        <v>96</v>
      </c>
      <c r="FY66">
        <v>42</v>
      </c>
      <c r="GG66">
        <v>2</v>
      </c>
      <c r="GH66">
        <v>0</v>
      </c>
      <c r="GI66">
        <v>0</v>
      </c>
      <c r="GJ66">
        <v>0</v>
      </c>
      <c r="GK66">
        <f>ROUND(R66*(R12)/100,2)</f>
        <v>26.54</v>
      </c>
      <c r="GL66">
        <f t="shared" si="52"/>
        <v>0</v>
      </c>
      <c r="GM66">
        <f t="shared" si="53"/>
        <v>796.5600000000001</v>
      </c>
      <c r="GN66">
        <f t="shared" si="54"/>
        <v>0</v>
      </c>
      <c r="GO66">
        <f t="shared" si="55"/>
        <v>796.56</v>
      </c>
      <c r="GP66">
        <f t="shared" si="56"/>
        <v>0</v>
      </c>
      <c r="GR66">
        <v>0</v>
      </c>
    </row>
    <row r="67" spans="1:200" ht="12.75">
      <c r="A67">
        <v>17</v>
      </c>
      <c r="B67">
        <v>1</v>
      </c>
      <c r="E67" t="s">
        <v>131</v>
      </c>
      <c r="F67" t="s">
        <v>132</v>
      </c>
      <c r="G67" t="s">
        <v>133</v>
      </c>
      <c r="H67" t="s">
        <v>117</v>
      </c>
      <c r="I67">
        <v>0.56</v>
      </c>
      <c r="J67">
        <v>0</v>
      </c>
      <c r="O67">
        <f t="shared" si="22"/>
        <v>2522.93</v>
      </c>
      <c r="P67">
        <f t="shared" si="23"/>
        <v>103.96</v>
      </c>
      <c r="Q67">
        <f t="shared" si="24"/>
        <v>953.06</v>
      </c>
      <c r="R67">
        <f t="shared" si="25"/>
        <v>516.85</v>
      </c>
      <c r="S67">
        <f t="shared" si="26"/>
        <v>1465.91</v>
      </c>
      <c r="T67">
        <f t="shared" si="27"/>
        <v>0</v>
      </c>
      <c r="U67">
        <f t="shared" si="28"/>
        <v>9.082304</v>
      </c>
      <c r="V67">
        <f t="shared" si="29"/>
        <v>0</v>
      </c>
      <c r="W67">
        <f t="shared" si="30"/>
        <v>0</v>
      </c>
      <c r="X67">
        <f t="shared" si="31"/>
        <v>1407.27</v>
      </c>
      <c r="Y67">
        <f t="shared" si="32"/>
        <v>615.68</v>
      </c>
      <c r="AA67">
        <v>30357491</v>
      </c>
      <c r="AB67">
        <f t="shared" si="33"/>
        <v>643.7199999999999</v>
      </c>
      <c r="AC67">
        <f t="shared" si="34"/>
        <v>37.66</v>
      </c>
      <c r="AD67">
        <f t="shared" si="57"/>
        <v>418.64</v>
      </c>
      <c r="AE67">
        <f t="shared" si="58"/>
        <v>66.08</v>
      </c>
      <c r="AF67">
        <f t="shared" si="59"/>
        <v>187.42</v>
      </c>
      <c r="AG67">
        <f t="shared" si="37"/>
        <v>0</v>
      </c>
      <c r="AH67">
        <f t="shared" si="60"/>
        <v>15.2</v>
      </c>
      <c r="AI67">
        <f t="shared" si="61"/>
        <v>0</v>
      </c>
      <c r="AJ67">
        <f t="shared" si="39"/>
        <v>0</v>
      </c>
      <c r="AK67">
        <v>643.72</v>
      </c>
      <c r="AL67">
        <v>37.66</v>
      </c>
      <c r="AM67">
        <v>418.64</v>
      </c>
      <c r="AN67">
        <v>66.08</v>
      </c>
      <c r="AO67">
        <v>187.42</v>
      </c>
      <c r="AP67">
        <v>0</v>
      </c>
      <c r="AQ67">
        <v>15.2</v>
      </c>
      <c r="AR67">
        <v>0</v>
      </c>
      <c r="AS67">
        <v>0</v>
      </c>
      <c r="AT67">
        <v>96</v>
      </c>
      <c r="AU67">
        <v>42</v>
      </c>
      <c r="AV67">
        <v>1.067</v>
      </c>
      <c r="AW67">
        <v>1.081</v>
      </c>
      <c r="AZ67">
        <v>1</v>
      </c>
      <c r="BA67">
        <v>13.09</v>
      </c>
      <c r="BB67">
        <v>3.81</v>
      </c>
      <c r="BC67">
        <v>4.56</v>
      </c>
      <c r="BH67">
        <v>0</v>
      </c>
      <c r="BI67">
        <v>2</v>
      </c>
      <c r="BJ67" t="s">
        <v>134</v>
      </c>
      <c r="BM67">
        <v>318</v>
      </c>
      <c r="BN67">
        <v>0</v>
      </c>
      <c r="BO67" t="s">
        <v>132</v>
      </c>
      <c r="BP67">
        <v>1</v>
      </c>
      <c r="BQ67">
        <v>40</v>
      </c>
      <c r="BS67">
        <v>13.09</v>
      </c>
      <c r="BT67">
        <v>1</v>
      </c>
      <c r="BU67">
        <v>1</v>
      </c>
      <c r="BV67">
        <v>1</v>
      </c>
      <c r="BW67">
        <v>1</v>
      </c>
      <c r="BX67">
        <v>1</v>
      </c>
      <c r="BZ67">
        <v>96</v>
      </c>
      <c r="CA67">
        <v>42</v>
      </c>
      <c r="CF67">
        <v>0</v>
      </c>
      <c r="CG67">
        <v>0</v>
      </c>
      <c r="CM67">
        <v>0</v>
      </c>
      <c r="CO67">
        <v>0</v>
      </c>
      <c r="CP67">
        <f t="shared" si="40"/>
        <v>2522.9300000000003</v>
      </c>
      <c r="CQ67">
        <f t="shared" si="41"/>
        <v>185.63969759999998</v>
      </c>
      <c r="CR67">
        <f t="shared" si="42"/>
        <v>1701.8846328</v>
      </c>
      <c r="CS67">
        <f t="shared" si="43"/>
        <v>922.9413423999998</v>
      </c>
      <c r="CT67">
        <f t="shared" si="44"/>
        <v>2617.7007625999995</v>
      </c>
      <c r="CU67">
        <f t="shared" si="45"/>
        <v>0</v>
      </c>
      <c r="CV67">
        <f t="shared" si="46"/>
        <v>16.2184</v>
      </c>
      <c r="CW67">
        <f t="shared" si="47"/>
        <v>0</v>
      </c>
      <c r="CX67">
        <f t="shared" si="48"/>
        <v>0</v>
      </c>
      <c r="CY67">
        <f t="shared" si="49"/>
        <v>1407.2736</v>
      </c>
      <c r="CZ67">
        <f t="shared" si="50"/>
        <v>615.6822</v>
      </c>
      <c r="DN67">
        <v>112</v>
      </c>
      <c r="DO67">
        <v>70</v>
      </c>
      <c r="DP67">
        <v>1.067</v>
      </c>
      <c r="DQ67">
        <v>1.081</v>
      </c>
      <c r="DU67">
        <v>1003</v>
      </c>
      <c r="DV67" t="s">
        <v>117</v>
      </c>
      <c r="DW67" t="s">
        <v>117</v>
      </c>
      <c r="DX67">
        <v>100</v>
      </c>
      <c r="EE67">
        <v>30354777</v>
      </c>
      <c r="EF67">
        <v>40</v>
      </c>
      <c r="EG67" t="s">
        <v>25</v>
      </c>
      <c r="EH67">
        <v>0</v>
      </c>
      <c r="EJ67">
        <v>2</v>
      </c>
      <c r="EK67">
        <v>318</v>
      </c>
      <c r="EL67" t="s">
        <v>129</v>
      </c>
      <c r="EM67" t="s">
        <v>130</v>
      </c>
      <c r="EQ67">
        <v>0</v>
      </c>
      <c r="ER67">
        <v>643.72</v>
      </c>
      <c r="ES67">
        <v>37.66</v>
      </c>
      <c r="ET67">
        <v>418.64</v>
      </c>
      <c r="EU67">
        <v>66.08</v>
      </c>
      <c r="EV67">
        <v>187.42</v>
      </c>
      <c r="EW67">
        <v>15.2</v>
      </c>
      <c r="EX67">
        <v>0</v>
      </c>
      <c r="EY67">
        <v>0</v>
      </c>
      <c r="EZ67">
        <v>0</v>
      </c>
      <c r="FQ67">
        <v>0</v>
      </c>
      <c r="FR67">
        <f t="shared" si="51"/>
        <v>0</v>
      </c>
      <c r="FS67">
        <v>0</v>
      </c>
      <c r="FX67">
        <v>96</v>
      </c>
      <c r="FY67">
        <v>42</v>
      </c>
      <c r="GG67">
        <v>2</v>
      </c>
      <c r="GH67">
        <v>0</v>
      </c>
      <c r="GI67">
        <v>0</v>
      </c>
      <c r="GJ67">
        <v>0</v>
      </c>
      <c r="GK67">
        <f>ROUND(R67*(R12)/100,2)</f>
        <v>863.14</v>
      </c>
      <c r="GL67">
        <f t="shared" si="52"/>
        <v>0</v>
      </c>
      <c r="GM67">
        <f t="shared" si="53"/>
        <v>5409.02</v>
      </c>
      <c r="GN67">
        <f t="shared" si="54"/>
        <v>0</v>
      </c>
      <c r="GO67">
        <f t="shared" si="55"/>
        <v>5409.02</v>
      </c>
      <c r="GP67">
        <f t="shared" si="56"/>
        <v>0</v>
      </c>
      <c r="GR67">
        <v>0</v>
      </c>
    </row>
    <row r="68" spans="1:200" ht="12.75">
      <c r="A68">
        <v>17</v>
      </c>
      <c r="B68">
        <v>1</v>
      </c>
      <c r="E68" t="s">
        <v>135</v>
      </c>
      <c r="F68" t="s">
        <v>136</v>
      </c>
      <c r="G68" t="s">
        <v>137</v>
      </c>
      <c r="H68" t="s">
        <v>117</v>
      </c>
      <c r="I68">
        <v>0.56</v>
      </c>
      <c r="J68">
        <v>0</v>
      </c>
      <c r="O68">
        <f t="shared" si="22"/>
        <v>2906.29</v>
      </c>
      <c r="P68">
        <f t="shared" si="23"/>
        <v>14.11</v>
      </c>
      <c r="Q68">
        <f t="shared" si="24"/>
        <v>1168.94</v>
      </c>
      <c r="R68">
        <f t="shared" si="25"/>
        <v>545.87</v>
      </c>
      <c r="S68">
        <f t="shared" si="26"/>
        <v>1723.24</v>
      </c>
      <c r="T68">
        <f t="shared" si="27"/>
        <v>0</v>
      </c>
      <c r="U68">
        <f t="shared" si="28"/>
        <v>9.56032</v>
      </c>
      <c r="V68">
        <f t="shared" si="29"/>
        <v>0</v>
      </c>
      <c r="W68">
        <f t="shared" si="30"/>
        <v>0</v>
      </c>
      <c r="X68">
        <f t="shared" si="31"/>
        <v>1654.31</v>
      </c>
      <c r="Y68">
        <f t="shared" si="32"/>
        <v>723.76</v>
      </c>
      <c r="AA68">
        <v>30357491</v>
      </c>
      <c r="AB68">
        <f t="shared" si="33"/>
        <v>580.48</v>
      </c>
      <c r="AC68">
        <f t="shared" si="34"/>
        <v>5.11</v>
      </c>
      <c r="AD68">
        <f t="shared" si="57"/>
        <v>355.05</v>
      </c>
      <c r="AE68">
        <f t="shared" si="58"/>
        <v>69.79</v>
      </c>
      <c r="AF68">
        <f t="shared" si="59"/>
        <v>220.32</v>
      </c>
      <c r="AG68">
        <f t="shared" si="37"/>
        <v>0</v>
      </c>
      <c r="AH68">
        <f t="shared" si="60"/>
        <v>16</v>
      </c>
      <c r="AI68">
        <f t="shared" si="61"/>
        <v>0</v>
      </c>
      <c r="AJ68">
        <f t="shared" si="39"/>
        <v>0</v>
      </c>
      <c r="AK68">
        <v>580.48</v>
      </c>
      <c r="AL68">
        <v>5.11</v>
      </c>
      <c r="AM68">
        <v>355.05</v>
      </c>
      <c r="AN68">
        <v>69.79</v>
      </c>
      <c r="AO68">
        <v>220.32</v>
      </c>
      <c r="AP68">
        <v>0</v>
      </c>
      <c r="AQ68">
        <v>16</v>
      </c>
      <c r="AR68">
        <v>0</v>
      </c>
      <c r="AS68">
        <v>0</v>
      </c>
      <c r="AT68">
        <v>96</v>
      </c>
      <c r="AU68">
        <v>42</v>
      </c>
      <c r="AV68">
        <v>1.067</v>
      </c>
      <c r="AW68">
        <v>1.081</v>
      </c>
      <c r="AZ68">
        <v>1</v>
      </c>
      <c r="BA68">
        <v>13.09</v>
      </c>
      <c r="BB68">
        <v>5.51</v>
      </c>
      <c r="BC68">
        <v>4.56</v>
      </c>
      <c r="BH68">
        <v>0</v>
      </c>
      <c r="BI68">
        <v>2</v>
      </c>
      <c r="BJ68" t="s">
        <v>138</v>
      </c>
      <c r="BM68">
        <v>341</v>
      </c>
      <c r="BN68">
        <v>0</v>
      </c>
      <c r="BO68" t="s">
        <v>136</v>
      </c>
      <c r="BP68">
        <v>1</v>
      </c>
      <c r="BQ68">
        <v>40</v>
      </c>
      <c r="BS68">
        <v>13.09</v>
      </c>
      <c r="BT68">
        <v>1</v>
      </c>
      <c r="BU68">
        <v>1</v>
      </c>
      <c r="BV68">
        <v>1</v>
      </c>
      <c r="BW68">
        <v>1</v>
      </c>
      <c r="BX68">
        <v>1</v>
      </c>
      <c r="BZ68">
        <v>96</v>
      </c>
      <c r="CA68">
        <v>42</v>
      </c>
      <c r="CF68">
        <v>0</v>
      </c>
      <c r="CG68">
        <v>0</v>
      </c>
      <c r="CM68">
        <v>0</v>
      </c>
      <c r="CO68">
        <v>0</v>
      </c>
      <c r="CP68">
        <f t="shared" si="40"/>
        <v>2906.29</v>
      </c>
      <c r="CQ68">
        <f t="shared" si="41"/>
        <v>25.189029599999998</v>
      </c>
      <c r="CR68">
        <f t="shared" si="42"/>
        <v>2087.3993084999997</v>
      </c>
      <c r="CS68">
        <f t="shared" si="43"/>
        <v>974.7590237</v>
      </c>
      <c r="CT68">
        <f t="shared" si="44"/>
        <v>3077.2160495999997</v>
      </c>
      <c r="CU68">
        <f t="shared" si="45"/>
        <v>0</v>
      </c>
      <c r="CV68">
        <f t="shared" si="46"/>
        <v>17.072</v>
      </c>
      <c r="CW68">
        <f t="shared" si="47"/>
        <v>0</v>
      </c>
      <c r="CX68">
        <f t="shared" si="48"/>
        <v>0</v>
      </c>
      <c r="CY68">
        <f t="shared" si="49"/>
        <v>1654.3103999999998</v>
      </c>
      <c r="CZ68">
        <f t="shared" si="50"/>
        <v>723.7608</v>
      </c>
      <c r="DN68">
        <v>112</v>
      </c>
      <c r="DO68">
        <v>70</v>
      </c>
      <c r="DP68">
        <v>1.067</v>
      </c>
      <c r="DQ68">
        <v>1.081</v>
      </c>
      <c r="DU68">
        <v>1003</v>
      </c>
      <c r="DV68" t="s">
        <v>117</v>
      </c>
      <c r="DW68" t="s">
        <v>117</v>
      </c>
      <c r="DX68">
        <v>100</v>
      </c>
      <c r="EE68">
        <v>30354800</v>
      </c>
      <c r="EF68">
        <v>40</v>
      </c>
      <c r="EG68" t="s">
        <v>25</v>
      </c>
      <c r="EH68">
        <v>0</v>
      </c>
      <c r="EJ68">
        <v>2</v>
      </c>
      <c r="EK68">
        <v>341</v>
      </c>
      <c r="EL68" t="s">
        <v>139</v>
      </c>
      <c r="EM68" t="s">
        <v>140</v>
      </c>
      <c r="EQ68">
        <v>0</v>
      </c>
      <c r="ER68">
        <v>580.48</v>
      </c>
      <c r="ES68">
        <v>5.11</v>
      </c>
      <c r="ET68">
        <v>355.05</v>
      </c>
      <c r="EU68">
        <v>69.79</v>
      </c>
      <c r="EV68">
        <v>220.32</v>
      </c>
      <c r="EW68">
        <v>16</v>
      </c>
      <c r="EX68">
        <v>0</v>
      </c>
      <c r="EY68">
        <v>0</v>
      </c>
      <c r="EZ68">
        <v>0</v>
      </c>
      <c r="FQ68">
        <v>0</v>
      </c>
      <c r="FR68">
        <f t="shared" si="51"/>
        <v>0</v>
      </c>
      <c r="FS68">
        <v>0</v>
      </c>
      <c r="FX68">
        <v>96</v>
      </c>
      <c r="FY68">
        <v>42</v>
      </c>
      <c r="GG68">
        <v>2</v>
      </c>
      <c r="GH68">
        <v>0</v>
      </c>
      <c r="GI68">
        <v>0</v>
      </c>
      <c r="GJ68">
        <v>0</v>
      </c>
      <c r="GK68">
        <f>ROUND(R68*(R12)/100,2)</f>
        <v>911.6</v>
      </c>
      <c r="GL68">
        <f t="shared" si="52"/>
        <v>0</v>
      </c>
      <c r="GM68">
        <f t="shared" si="53"/>
        <v>6195.960000000001</v>
      </c>
      <c r="GN68">
        <f t="shared" si="54"/>
        <v>0</v>
      </c>
      <c r="GO68">
        <f t="shared" si="55"/>
        <v>6195.96</v>
      </c>
      <c r="GP68">
        <f t="shared" si="56"/>
        <v>0</v>
      </c>
      <c r="GR68">
        <v>0</v>
      </c>
    </row>
    <row r="69" spans="1:200" ht="12.75">
      <c r="A69">
        <v>17</v>
      </c>
      <c r="B69">
        <v>1</v>
      </c>
      <c r="E69" t="s">
        <v>141</v>
      </c>
      <c r="F69" t="s">
        <v>142</v>
      </c>
      <c r="G69" t="s">
        <v>143</v>
      </c>
      <c r="H69" t="s">
        <v>20</v>
      </c>
      <c r="I69">
        <v>8</v>
      </c>
      <c r="J69">
        <v>0</v>
      </c>
      <c r="O69">
        <f t="shared" si="22"/>
        <v>1713.04</v>
      </c>
      <c r="P69">
        <f t="shared" si="23"/>
        <v>158.32</v>
      </c>
      <c r="Q69">
        <f t="shared" si="24"/>
        <v>0</v>
      </c>
      <c r="R69">
        <f t="shared" si="25"/>
        <v>0</v>
      </c>
      <c r="S69">
        <f t="shared" si="26"/>
        <v>1554.72</v>
      </c>
      <c r="T69">
        <f t="shared" si="27"/>
        <v>0</v>
      </c>
      <c r="U69">
        <f t="shared" si="28"/>
        <v>9.632399999999999</v>
      </c>
      <c r="V69">
        <f t="shared" si="29"/>
        <v>0</v>
      </c>
      <c r="W69">
        <f t="shared" si="30"/>
        <v>0</v>
      </c>
      <c r="X69">
        <f t="shared" si="31"/>
        <v>1492.53</v>
      </c>
      <c r="Y69">
        <f t="shared" si="32"/>
        <v>652.98</v>
      </c>
      <c r="AA69">
        <v>30357491</v>
      </c>
      <c r="AB69">
        <f t="shared" si="33"/>
        <v>18.52</v>
      </c>
      <c r="AC69">
        <f t="shared" si="34"/>
        <v>4.34</v>
      </c>
      <c r="AD69">
        <f t="shared" si="57"/>
        <v>0</v>
      </c>
      <c r="AE69">
        <f t="shared" si="58"/>
        <v>0</v>
      </c>
      <c r="AF69">
        <f t="shared" si="59"/>
        <v>14.18</v>
      </c>
      <c r="AG69">
        <f t="shared" si="37"/>
        <v>0</v>
      </c>
      <c r="AH69">
        <f t="shared" si="60"/>
        <v>1.15</v>
      </c>
      <c r="AI69">
        <f t="shared" si="61"/>
        <v>0</v>
      </c>
      <c r="AJ69">
        <f t="shared" si="39"/>
        <v>0</v>
      </c>
      <c r="AK69">
        <v>18.52</v>
      </c>
      <c r="AL69">
        <v>4.34</v>
      </c>
      <c r="AM69">
        <v>0</v>
      </c>
      <c r="AN69">
        <v>0</v>
      </c>
      <c r="AO69">
        <v>14.18</v>
      </c>
      <c r="AP69">
        <v>0</v>
      </c>
      <c r="AQ69">
        <v>1.15</v>
      </c>
      <c r="AR69">
        <v>0</v>
      </c>
      <c r="AS69">
        <v>0</v>
      </c>
      <c r="AT69">
        <v>96</v>
      </c>
      <c r="AU69">
        <v>42</v>
      </c>
      <c r="AV69">
        <v>1.047</v>
      </c>
      <c r="AW69">
        <v>1</v>
      </c>
      <c r="AZ69">
        <v>1</v>
      </c>
      <c r="BA69">
        <v>13.09</v>
      </c>
      <c r="BB69">
        <v>1</v>
      </c>
      <c r="BC69">
        <v>4.56</v>
      </c>
      <c r="BH69">
        <v>0</v>
      </c>
      <c r="BI69">
        <v>2</v>
      </c>
      <c r="BJ69" t="s">
        <v>144</v>
      </c>
      <c r="BM69">
        <v>320</v>
      </c>
      <c r="BN69">
        <v>0</v>
      </c>
      <c r="BO69" t="s">
        <v>142</v>
      </c>
      <c r="BP69">
        <v>1</v>
      </c>
      <c r="BQ69">
        <v>40</v>
      </c>
      <c r="BS69">
        <v>13.09</v>
      </c>
      <c r="BT69">
        <v>1</v>
      </c>
      <c r="BU69">
        <v>1</v>
      </c>
      <c r="BV69">
        <v>1</v>
      </c>
      <c r="BW69">
        <v>1</v>
      </c>
      <c r="BX69">
        <v>1</v>
      </c>
      <c r="BZ69">
        <v>96</v>
      </c>
      <c r="CA69">
        <v>42</v>
      </c>
      <c r="CF69">
        <v>0</v>
      </c>
      <c r="CG69">
        <v>0</v>
      </c>
      <c r="CM69">
        <v>0</v>
      </c>
      <c r="CO69">
        <v>0</v>
      </c>
      <c r="CP69">
        <f t="shared" si="40"/>
        <v>1713.04</v>
      </c>
      <c r="CQ69">
        <f t="shared" si="41"/>
        <v>19.790399999999998</v>
      </c>
      <c r="CR69">
        <f t="shared" si="42"/>
        <v>0</v>
      </c>
      <c r="CS69">
        <f t="shared" si="43"/>
        <v>0</v>
      </c>
      <c r="CT69">
        <f t="shared" si="44"/>
        <v>194.34016139999997</v>
      </c>
      <c r="CU69">
        <f t="shared" si="45"/>
        <v>0</v>
      </c>
      <c r="CV69">
        <f t="shared" si="46"/>
        <v>1.2040499999999998</v>
      </c>
      <c r="CW69">
        <f t="shared" si="47"/>
        <v>0</v>
      </c>
      <c r="CX69">
        <f t="shared" si="48"/>
        <v>0</v>
      </c>
      <c r="CY69">
        <f t="shared" si="49"/>
        <v>1492.5312</v>
      </c>
      <c r="CZ69">
        <f t="shared" si="50"/>
        <v>652.9824</v>
      </c>
      <c r="DN69">
        <v>112</v>
      </c>
      <c r="DO69">
        <v>70</v>
      </c>
      <c r="DP69">
        <v>1.047</v>
      </c>
      <c r="DQ69">
        <v>1</v>
      </c>
      <c r="DU69">
        <v>1010</v>
      </c>
      <c r="DV69" t="s">
        <v>20</v>
      </c>
      <c r="DW69" t="s">
        <v>20</v>
      </c>
      <c r="DX69">
        <v>1</v>
      </c>
      <c r="EE69">
        <v>30354779</v>
      </c>
      <c r="EF69">
        <v>40</v>
      </c>
      <c r="EG69" t="s">
        <v>25</v>
      </c>
      <c r="EH69">
        <v>0</v>
      </c>
      <c r="EJ69">
        <v>2</v>
      </c>
      <c r="EK69">
        <v>320</v>
      </c>
      <c r="EL69" t="s">
        <v>145</v>
      </c>
      <c r="EM69" t="s">
        <v>146</v>
      </c>
      <c r="EQ69">
        <v>0</v>
      </c>
      <c r="ER69">
        <v>18.52</v>
      </c>
      <c r="ES69">
        <v>4.34</v>
      </c>
      <c r="ET69">
        <v>0</v>
      </c>
      <c r="EU69">
        <v>0</v>
      </c>
      <c r="EV69">
        <v>14.18</v>
      </c>
      <c r="EW69">
        <v>1.15</v>
      </c>
      <c r="EX69">
        <v>0</v>
      </c>
      <c r="EY69">
        <v>0</v>
      </c>
      <c r="EZ69">
        <v>0</v>
      </c>
      <c r="FQ69">
        <v>0</v>
      </c>
      <c r="FR69">
        <f t="shared" si="51"/>
        <v>0</v>
      </c>
      <c r="FS69">
        <v>0</v>
      </c>
      <c r="FX69">
        <v>96</v>
      </c>
      <c r="FY69">
        <v>42</v>
      </c>
      <c r="GG69">
        <v>2</v>
      </c>
      <c r="GH69">
        <v>0</v>
      </c>
      <c r="GI69">
        <v>0</v>
      </c>
      <c r="GJ69">
        <v>0</v>
      </c>
      <c r="GK69">
        <f>ROUND(R69*(R12)/100,2)</f>
        <v>0</v>
      </c>
      <c r="GL69">
        <f t="shared" si="52"/>
        <v>0</v>
      </c>
      <c r="GM69">
        <f t="shared" si="53"/>
        <v>3858.5499999999997</v>
      </c>
      <c r="GN69">
        <f t="shared" si="54"/>
        <v>0</v>
      </c>
      <c r="GO69">
        <f t="shared" si="55"/>
        <v>3858.55</v>
      </c>
      <c r="GP69">
        <f t="shared" si="56"/>
        <v>0</v>
      </c>
      <c r="GR69">
        <v>0</v>
      </c>
    </row>
    <row r="70" spans="1:200" ht="12.75">
      <c r="A70">
        <v>17</v>
      </c>
      <c r="B70">
        <v>1</v>
      </c>
      <c r="E70" t="s">
        <v>147</v>
      </c>
      <c r="F70" t="s">
        <v>148</v>
      </c>
      <c r="G70" t="s">
        <v>149</v>
      </c>
      <c r="H70" t="s">
        <v>20</v>
      </c>
      <c r="I70">
        <v>6</v>
      </c>
      <c r="J70">
        <v>0</v>
      </c>
      <c r="O70">
        <f t="shared" si="22"/>
        <v>2144.22</v>
      </c>
      <c r="P70">
        <f t="shared" si="23"/>
        <v>55.54</v>
      </c>
      <c r="Q70">
        <f t="shared" si="24"/>
        <v>0</v>
      </c>
      <c r="R70">
        <f t="shared" si="25"/>
        <v>0</v>
      </c>
      <c r="S70">
        <f t="shared" si="26"/>
        <v>2088.68</v>
      </c>
      <c r="T70">
        <f t="shared" si="27"/>
        <v>0</v>
      </c>
      <c r="U70">
        <f t="shared" si="28"/>
        <v>12.940919999999998</v>
      </c>
      <c r="V70">
        <f t="shared" si="29"/>
        <v>0</v>
      </c>
      <c r="W70">
        <f t="shared" si="30"/>
        <v>0</v>
      </c>
      <c r="X70">
        <f t="shared" si="31"/>
        <v>2005.13</v>
      </c>
      <c r="Y70">
        <f t="shared" si="32"/>
        <v>877.25</v>
      </c>
      <c r="AA70">
        <v>30357491</v>
      </c>
      <c r="AB70">
        <f t="shared" si="33"/>
        <v>27.43</v>
      </c>
      <c r="AC70">
        <f t="shared" si="34"/>
        <v>2.03</v>
      </c>
      <c r="AD70">
        <f t="shared" si="57"/>
        <v>0</v>
      </c>
      <c r="AE70">
        <f t="shared" si="58"/>
        <v>0</v>
      </c>
      <c r="AF70">
        <f t="shared" si="59"/>
        <v>25.4</v>
      </c>
      <c r="AG70">
        <f t="shared" si="37"/>
        <v>0</v>
      </c>
      <c r="AH70">
        <f t="shared" si="60"/>
        <v>2.06</v>
      </c>
      <c r="AI70">
        <f t="shared" si="61"/>
        <v>0</v>
      </c>
      <c r="AJ70">
        <f t="shared" si="39"/>
        <v>0</v>
      </c>
      <c r="AK70">
        <v>27.43</v>
      </c>
      <c r="AL70">
        <v>2.03</v>
      </c>
      <c r="AM70">
        <v>0</v>
      </c>
      <c r="AN70">
        <v>0</v>
      </c>
      <c r="AO70">
        <v>25.4</v>
      </c>
      <c r="AP70">
        <v>0</v>
      </c>
      <c r="AQ70">
        <v>2.06</v>
      </c>
      <c r="AR70">
        <v>0</v>
      </c>
      <c r="AS70">
        <v>0</v>
      </c>
      <c r="AT70">
        <v>96</v>
      </c>
      <c r="AU70">
        <v>42</v>
      </c>
      <c r="AV70">
        <v>1.047</v>
      </c>
      <c r="AW70">
        <v>1</v>
      </c>
      <c r="AZ70">
        <v>1</v>
      </c>
      <c r="BA70">
        <v>13.09</v>
      </c>
      <c r="BB70">
        <v>1</v>
      </c>
      <c r="BC70">
        <v>4.56</v>
      </c>
      <c r="BH70">
        <v>0</v>
      </c>
      <c r="BI70">
        <v>2</v>
      </c>
      <c r="BJ70" t="s">
        <v>150</v>
      </c>
      <c r="BM70">
        <v>355</v>
      </c>
      <c r="BN70">
        <v>0</v>
      </c>
      <c r="BO70" t="s">
        <v>148</v>
      </c>
      <c r="BP70">
        <v>1</v>
      </c>
      <c r="BQ70">
        <v>40</v>
      </c>
      <c r="BS70">
        <v>13.09</v>
      </c>
      <c r="BT70">
        <v>1</v>
      </c>
      <c r="BU70">
        <v>1</v>
      </c>
      <c r="BV70">
        <v>1</v>
      </c>
      <c r="BW70">
        <v>1</v>
      </c>
      <c r="BX70">
        <v>1</v>
      </c>
      <c r="BZ70">
        <v>96</v>
      </c>
      <c r="CA70">
        <v>42</v>
      </c>
      <c r="CF70">
        <v>0</v>
      </c>
      <c r="CG70">
        <v>0</v>
      </c>
      <c r="CM70">
        <v>0</v>
      </c>
      <c r="CO70">
        <v>0</v>
      </c>
      <c r="CP70">
        <f t="shared" si="40"/>
        <v>2144.22</v>
      </c>
      <c r="CQ70">
        <f t="shared" si="41"/>
        <v>9.256799999999998</v>
      </c>
      <c r="CR70">
        <f t="shared" si="42"/>
        <v>0</v>
      </c>
      <c r="CS70">
        <f t="shared" si="43"/>
        <v>0</v>
      </c>
      <c r="CT70">
        <f t="shared" si="44"/>
        <v>348.11284199999994</v>
      </c>
      <c r="CU70">
        <f t="shared" si="45"/>
        <v>0</v>
      </c>
      <c r="CV70">
        <f t="shared" si="46"/>
        <v>2.1568199999999997</v>
      </c>
      <c r="CW70">
        <f t="shared" si="47"/>
        <v>0</v>
      </c>
      <c r="CX70">
        <f t="shared" si="48"/>
        <v>0</v>
      </c>
      <c r="CY70">
        <f t="shared" si="49"/>
        <v>2005.1327999999999</v>
      </c>
      <c r="CZ70">
        <f t="shared" si="50"/>
        <v>877.2455999999999</v>
      </c>
      <c r="DN70">
        <v>112</v>
      </c>
      <c r="DO70">
        <v>70</v>
      </c>
      <c r="DP70">
        <v>1.047</v>
      </c>
      <c r="DQ70">
        <v>1</v>
      </c>
      <c r="DU70">
        <v>1010</v>
      </c>
      <c r="DV70" t="s">
        <v>20</v>
      </c>
      <c r="DW70" t="s">
        <v>20</v>
      </c>
      <c r="DX70">
        <v>1</v>
      </c>
      <c r="EE70">
        <v>30354814</v>
      </c>
      <c r="EF70">
        <v>40</v>
      </c>
      <c r="EG70" t="s">
        <v>25</v>
      </c>
      <c r="EH70">
        <v>0</v>
      </c>
      <c r="EJ70">
        <v>2</v>
      </c>
      <c r="EK70">
        <v>355</v>
      </c>
      <c r="EL70" t="s">
        <v>80</v>
      </c>
      <c r="EM70" t="s">
        <v>81</v>
      </c>
      <c r="EQ70">
        <v>0</v>
      </c>
      <c r="ER70">
        <v>27.43</v>
      </c>
      <c r="ES70">
        <v>2.03</v>
      </c>
      <c r="ET70">
        <v>0</v>
      </c>
      <c r="EU70">
        <v>0</v>
      </c>
      <c r="EV70">
        <v>25.4</v>
      </c>
      <c r="EW70">
        <v>2.06</v>
      </c>
      <c r="EX70">
        <v>0</v>
      </c>
      <c r="EY70">
        <v>0</v>
      </c>
      <c r="EZ70">
        <v>0</v>
      </c>
      <c r="FQ70">
        <v>0</v>
      </c>
      <c r="FR70">
        <f t="shared" si="51"/>
        <v>0</v>
      </c>
      <c r="FS70">
        <v>0</v>
      </c>
      <c r="FX70">
        <v>96</v>
      </c>
      <c r="FY70">
        <v>42</v>
      </c>
      <c r="GG70">
        <v>2</v>
      </c>
      <c r="GH70">
        <v>0</v>
      </c>
      <c r="GI70">
        <v>0</v>
      </c>
      <c r="GJ70">
        <v>0</v>
      </c>
      <c r="GK70">
        <f>ROUND(R70*(R12)/100,2)</f>
        <v>0</v>
      </c>
      <c r="GL70">
        <f t="shared" si="52"/>
        <v>0</v>
      </c>
      <c r="GM70">
        <f t="shared" si="53"/>
        <v>5026.6</v>
      </c>
      <c r="GN70">
        <f t="shared" si="54"/>
        <v>0</v>
      </c>
      <c r="GO70">
        <f t="shared" si="55"/>
        <v>5026.6</v>
      </c>
      <c r="GP70">
        <f t="shared" si="56"/>
        <v>0</v>
      </c>
      <c r="GR70">
        <v>0</v>
      </c>
    </row>
    <row r="71" spans="1:200" ht="12.75">
      <c r="A71">
        <v>17</v>
      </c>
      <c r="B71">
        <v>1</v>
      </c>
      <c r="E71" t="s">
        <v>151</v>
      </c>
      <c r="F71" t="s">
        <v>152</v>
      </c>
      <c r="G71" t="s">
        <v>153</v>
      </c>
      <c r="H71" t="s">
        <v>154</v>
      </c>
      <c r="I71">
        <v>2</v>
      </c>
      <c r="J71">
        <v>0</v>
      </c>
      <c r="O71">
        <f t="shared" si="22"/>
        <v>386.49</v>
      </c>
      <c r="P71">
        <f t="shared" si="23"/>
        <v>0.32</v>
      </c>
      <c r="Q71">
        <f t="shared" si="24"/>
        <v>0</v>
      </c>
      <c r="R71">
        <f t="shared" si="25"/>
        <v>0</v>
      </c>
      <c r="S71">
        <f t="shared" si="26"/>
        <v>386.17</v>
      </c>
      <c r="T71">
        <f t="shared" si="27"/>
        <v>0</v>
      </c>
      <c r="U71">
        <f t="shared" si="28"/>
        <v>2.174</v>
      </c>
      <c r="V71">
        <f t="shared" si="29"/>
        <v>0</v>
      </c>
      <c r="W71">
        <f t="shared" si="30"/>
        <v>0</v>
      </c>
      <c r="X71">
        <f t="shared" si="31"/>
        <v>370.72</v>
      </c>
      <c r="Y71">
        <f t="shared" si="32"/>
        <v>162.19</v>
      </c>
      <c r="AA71">
        <v>30357491</v>
      </c>
      <c r="AB71">
        <f t="shared" si="33"/>
        <v>13.66</v>
      </c>
      <c r="AC71">
        <f t="shared" si="34"/>
        <v>0.09</v>
      </c>
      <c r="AD71">
        <f t="shared" si="57"/>
        <v>0</v>
      </c>
      <c r="AE71">
        <f t="shared" si="58"/>
        <v>0</v>
      </c>
      <c r="AF71">
        <f t="shared" si="59"/>
        <v>13.57</v>
      </c>
      <c r="AG71">
        <f t="shared" si="37"/>
        <v>0</v>
      </c>
      <c r="AH71">
        <f t="shared" si="60"/>
        <v>1</v>
      </c>
      <c r="AI71">
        <f t="shared" si="61"/>
        <v>0</v>
      </c>
      <c r="AJ71">
        <f t="shared" si="39"/>
        <v>0</v>
      </c>
      <c r="AK71">
        <v>13.66</v>
      </c>
      <c r="AL71">
        <v>0.09</v>
      </c>
      <c r="AM71">
        <v>0</v>
      </c>
      <c r="AN71">
        <v>0</v>
      </c>
      <c r="AO71">
        <v>13.57</v>
      </c>
      <c r="AP71">
        <v>0</v>
      </c>
      <c r="AQ71">
        <v>1</v>
      </c>
      <c r="AR71">
        <v>0</v>
      </c>
      <c r="AS71">
        <v>0</v>
      </c>
      <c r="AT71">
        <v>96</v>
      </c>
      <c r="AU71">
        <v>42</v>
      </c>
      <c r="AV71">
        <v>1.087</v>
      </c>
      <c r="AW71">
        <v>1</v>
      </c>
      <c r="AZ71">
        <v>1</v>
      </c>
      <c r="BA71">
        <v>13.09</v>
      </c>
      <c r="BB71">
        <v>1</v>
      </c>
      <c r="BC71">
        <v>1.78</v>
      </c>
      <c r="BH71">
        <v>0</v>
      </c>
      <c r="BI71">
        <v>2</v>
      </c>
      <c r="BJ71" t="s">
        <v>155</v>
      </c>
      <c r="BM71">
        <v>351</v>
      </c>
      <c r="BN71">
        <v>0</v>
      </c>
      <c r="BO71" t="s">
        <v>152</v>
      </c>
      <c r="BP71">
        <v>1</v>
      </c>
      <c r="BQ71">
        <v>40</v>
      </c>
      <c r="BS71">
        <v>13.09</v>
      </c>
      <c r="BT71">
        <v>1</v>
      </c>
      <c r="BU71">
        <v>1</v>
      </c>
      <c r="BV71">
        <v>1</v>
      </c>
      <c r="BW71">
        <v>1</v>
      </c>
      <c r="BX71">
        <v>1</v>
      </c>
      <c r="BZ71">
        <v>96</v>
      </c>
      <c r="CA71">
        <v>42</v>
      </c>
      <c r="CF71">
        <v>0</v>
      </c>
      <c r="CG71">
        <v>0</v>
      </c>
      <c r="CM71">
        <v>0</v>
      </c>
      <c r="CO71">
        <v>0</v>
      </c>
      <c r="CP71">
        <f t="shared" si="40"/>
        <v>386.49</v>
      </c>
      <c r="CQ71">
        <f t="shared" si="41"/>
        <v>0.1602</v>
      </c>
      <c r="CR71">
        <f t="shared" si="42"/>
        <v>0</v>
      </c>
      <c r="CS71">
        <f t="shared" si="43"/>
        <v>0</v>
      </c>
      <c r="CT71">
        <f t="shared" si="44"/>
        <v>193.08522309999998</v>
      </c>
      <c r="CU71">
        <f t="shared" si="45"/>
        <v>0</v>
      </c>
      <c r="CV71">
        <f t="shared" si="46"/>
        <v>1.087</v>
      </c>
      <c r="CW71">
        <f t="shared" si="47"/>
        <v>0</v>
      </c>
      <c r="CX71">
        <f t="shared" si="48"/>
        <v>0</v>
      </c>
      <c r="CY71">
        <f t="shared" si="49"/>
        <v>370.7232</v>
      </c>
      <c r="CZ71">
        <f t="shared" si="50"/>
        <v>162.1914</v>
      </c>
      <c r="DN71">
        <v>112</v>
      </c>
      <c r="DO71">
        <v>70</v>
      </c>
      <c r="DP71">
        <v>1.087</v>
      </c>
      <c r="DQ71">
        <v>1</v>
      </c>
      <c r="DU71">
        <v>1013</v>
      </c>
      <c r="DV71" t="s">
        <v>154</v>
      </c>
      <c r="DW71" t="s">
        <v>154</v>
      </c>
      <c r="DX71">
        <v>1</v>
      </c>
      <c r="EE71">
        <v>30354810</v>
      </c>
      <c r="EF71">
        <v>40</v>
      </c>
      <c r="EG71" t="s">
        <v>25</v>
      </c>
      <c r="EH71">
        <v>0</v>
      </c>
      <c r="EJ71">
        <v>2</v>
      </c>
      <c r="EK71">
        <v>351</v>
      </c>
      <c r="EL71" t="s">
        <v>156</v>
      </c>
      <c r="EM71" t="s">
        <v>157</v>
      </c>
      <c r="EQ71">
        <v>0</v>
      </c>
      <c r="ER71">
        <v>13.66</v>
      </c>
      <c r="ES71">
        <v>0.09</v>
      </c>
      <c r="ET71">
        <v>0</v>
      </c>
      <c r="EU71">
        <v>0</v>
      </c>
      <c r="EV71">
        <v>13.57</v>
      </c>
      <c r="EW71">
        <v>1</v>
      </c>
      <c r="EX71">
        <v>0</v>
      </c>
      <c r="EY71">
        <v>0</v>
      </c>
      <c r="EZ71">
        <v>0</v>
      </c>
      <c r="FQ71">
        <v>0</v>
      </c>
      <c r="FR71">
        <f t="shared" si="51"/>
        <v>0</v>
      </c>
      <c r="FS71">
        <v>0</v>
      </c>
      <c r="FX71">
        <v>96</v>
      </c>
      <c r="FY71">
        <v>42</v>
      </c>
      <c r="GG71">
        <v>2</v>
      </c>
      <c r="GH71">
        <v>0</v>
      </c>
      <c r="GI71">
        <v>0</v>
      </c>
      <c r="GJ71">
        <v>0</v>
      </c>
      <c r="GK71">
        <f>ROUND(R71*(R12)/100,2)</f>
        <v>0</v>
      </c>
      <c r="GL71">
        <f t="shared" si="52"/>
        <v>0</v>
      </c>
      <c r="GM71">
        <f t="shared" si="53"/>
        <v>919.4000000000001</v>
      </c>
      <c r="GN71">
        <f t="shared" si="54"/>
        <v>0</v>
      </c>
      <c r="GO71">
        <f t="shared" si="55"/>
        <v>919.4</v>
      </c>
      <c r="GP71">
        <f t="shared" si="56"/>
        <v>0</v>
      </c>
      <c r="GR71">
        <v>0</v>
      </c>
    </row>
    <row r="72" spans="1:200" ht="12.75">
      <c r="A72">
        <v>17</v>
      </c>
      <c r="B72">
        <v>1</v>
      </c>
      <c r="E72" t="s">
        <v>158</v>
      </c>
      <c r="F72" t="s">
        <v>159</v>
      </c>
      <c r="G72" t="s">
        <v>160</v>
      </c>
      <c r="H72" t="s">
        <v>161</v>
      </c>
      <c r="I72">
        <v>1</v>
      </c>
      <c r="J72">
        <v>0</v>
      </c>
      <c r="O72">
        <f t="shared" si="22"/>
        <v>5469.99</v>
      </c>
      <c r="P72">
        <f t="shared" si="23"/>
        <v>5.52</v>
      </c>
      <c r="Q72">
        <f t="shared" si="24"/>
        <v>3572.78</v>
      </c>
      <c r="R72">
        <f t="shared" si="25"/>
        <v>1225.33</v>
      </c>
      <c r="S72">
        <f t="shared" si="26"/>
        <v>1891.69</v>
      </c>
      <c r="T72">
        <f t="shared" si="27"/>
        <v>0</v>
      </c>
      <c r="U72">
        <f t="shared" si="28"/>
        <v>8.536</v>
      </c>
      <c r="V72">
        <f t="shared" si="29"/>
        <v>0</v>
      </c>
      <c r="W72">
        <f t="shared" si="30"/>
        <v>0</v>
      </c>
      <c r="X72">
        <f t="shared" si="31"/>
        <v>1816.02</v>
      </c>
      <c r="Y72">
        <f t="shared" si="32"/>
        <v>794.51</v>
      </c>
      <c r="AA72">
        <v>30357491</v>
      </c>
      <c r="AB72">
        <f t="shared" si="33"/>
        <v>621.8399999999999</v>
      </c>
      <c r="AC72">
        <f t="shared" si="34"/>
        <v>1.12</v>
      </c>
      <c r="AD72">
        <f t="shared" si="57"/>
        <v>485.28</v>
      </c>
      <c r="AE72">
        <f t="shared" si="58"/>
        <v>87.73</v>
      </c>
      <c r="AF72">
        <f t="shared" si="59"/>
        <v>135.44</v>
      </c>
      <c r="AG72">
        <f t="shared" si="37"/>
        <v>0</v>
      </c>
      <c r="AH72">
        <f t="shared" si="60"/>
        <v>8</v>
      </c>
      <c r="AI72">
        <f t="shared" si="61"/>
        <v>0</v>
      </c>
      <c r="AJ72">
        <f t="shared" si="39"/>
        <v>0</v>
      </c>
      <c r="AK72">
        <v>621.84</v>
      </c>
      <c r="AL72">
        <v>1.12</v>
      </c>
      <c r="AM72">
        <v>485.28</v>
      </c>
      <c r="AN72">
        <v>87.73</v>
      </c>
      <c r="AO72">
        <v>135.44</v>
      </c>
      <c r="AP72">
        <v>0</v>
      </c>
      <c r="AQ72">
        <v>8</v>
      </c>
      <c r="AR72">
        <v>0</v>
      </c>
      <c r="AS72">
        <v>0</v>
      </c>
      <c r="AT72">
        <v>96</v>
      </c>
      <c r="AU72">
        <v>42</v>
      </c>
      <c r="AV72">
        <v>1.067</v>
      </c>
      <c r="AW72">
        <v>1.081</v>
      </c>
      <c r="AZ72">
        <v>1</v>
      </c>
      <c r="BA72">
        <v>13.09</v>
      </c>
      <c r="BB72">
        <v>6.9</v>
      </c>
      <c r="BC72">
        <v>4.56</v>
      </c>
      <c r="BH72">
        <v>0</v>
      </c>
      <c r="BI72">
        <v>2</v>
      </c>
      <c r="BJ72" t="s">
        <v>162</v>
      </c>
      <c r="BM72">
        <v>345</v>
      </c>
      <c r="BN72">
        <v>0</v>
      </c>
      <c r="BO72" t="s">
        <v>159</v>
      </c>
      <c r="BP72">
        <v>1</v>
      </c>
      <c r="BQ72">
        <v>40</v>
      </c>
      <c r="BS72">
        <v>13.09</v>
      </c>
      <c r="BT72">
        <v>1</v>
      </c>
      <c r="BU72">
        <v>1</v>
      </c>
      <c r="BV72">
        <v>1</v>
      </c>
      <c r="BW72">
        <v>1</v>
      </c>
      <c r="BX72">
        <v>1</v>
      </c>
      <c r="BZ72">
        <v>96</v>
      </c>
      <c r="CA72">
        <v>42</v>
      </c>
      <c r="CF72">
        <v>0</v>
      </c>
      <c r="CG72">
        <v>0</v>
      </c>
      <c r="CM72">
        <v>0</v>
      </c>
      <c r="CO72">
        <v>0</v>
      </c>
      <c r="CP72">
        <f t="shared" si="40"/>
        <v>5469.99</v>
      </c>
      <c r="CQ72">
        <f t="shared" si="41"/>
        <v>5.520883199999999</v>
      </c>
      <c r="CR72">
        <f t="shared" si="42"/>
        <v>3572.7769439999997</v>
      </c>
      <c r="CS72">
        <f t="shared" si="43"/>
        <v>1225.3275419000001</v>
      </c>
      <c r="CT72">
        <f t="shared" si="44"/>
        <v>1891.6945431999998</v>
      </c>
      <c r="CU72">
        <f t="shared" si="45"/>
        <v>0</v>
      </c>
      <c r="CV72">
        <f t="shared" si="46"/>
        <v>8.536</v>
      </c>
      <c r="CW72">
        <f t="shared" si="47"/>
        <v>0</v>
      </c>
      <c r="CX72">
        <f t="shared" si="48"/>
        <v>0</v>
      </c>
      <c r="CY72">
        <f t="shared" si="49"/>
        <v>1816.0224</v>
      </c>
      <c r="CZ72">
        <f t="shared" si="50"/>
        <v>794.5098</v>
      </c>
      <c r="DN72">
        <v>112</v>
      </c>
      <c r="DO72">
        <v>70</v>
      </c>
      <c r="DP72">
        <v>1.067</v>
      </c>
      <c r="DQ72">
        <v>1.081</v>
      </c>
      <c r="DU72">
        <v>1013</v>
      </c>
      <c r="DV72" t="s">
        <v>161</v>
      </c>
      <c r="DW72" t="s">
        <v>161</v>
      </c>
      <c r="DX72">
        <v>1</v>
      </c>
      <c r="EE72">
        <v>30354804</v>
      </c>
      <c r="EF72">
        <v>40</v>
      </c>
      <c r="EG72" t="s">
        <v>25</v>
      </c>
      <c r="EH72">
        <v>0</v>
      </c>
      <c r="EJ72">
        <v>2</v>
      </c>
      <c r="EK72">
        <v>345</v>
      </c>
      <c r="EL72" t="s">
        <v>163</v>
      </c>
      <c r="EM72" t="s">
        <v>164</v>
      </c>
      <c r="EQ72">
        <v>0</v>
      </c>
      <c r="ER72">
        <v>621.84</v>
      </c>
      <c r="ES72">
        <v>1.12</v>
      </c>
      <c r="ET72">
        <v>485.28</v>
      </c>
      <c r="EU72">
        <v>87.73</v>
      </c>
      <c r="EV72">
        <v>135.44</v>
      </c>
      <c r="EW72">
        <v>8</v>
      </c>
      <c r="EX72">
        <v>0</v>
      </c>
      <c r="EY72">
        <v>0</v>
      </c>
      <c r="EZ72">
        <v>0</v>
      </c>
      <c r="FQ72">
        <v>0</v>
      </c>
      <c r="FR72">
        <f t="shared" si="51"/>
        <v>0</v>
      </c>
      <c r="FS72">
        <v>0</v>
      </c>
      <c r="FX72">
        <v>96</v>
      </c>
      <c r="FY72">
        <v>42</v>
      </c>
      <c r="GG72">
        <v>2</v>
      </c>
      <c r="GH72">
        <v>0</v>
      </c>
      <c r="GI72">
        <v>0</v>
      </c>
      <c r="GJ72">
        <v>0</v>
      </c>
      <c r="GK72">
        <f>ROUND(R72*(R12)/100,2)</f>
        <v>2046.3</v>
      </c>
      <c r="GL72">
        <f t="shared" si="52"/>
        <v>0</v>
      </c>
      <c r="GM72">
        <f t="shared" si="53"/>
        <v>10126.82</v>
      </c>
      <c r="GN72">
        <f t="shared" si="54"/>
        <v>0</v>
      </c>
      <c r="GO72">
        <f t="shared" si="55"/>
        <v>10126.82</v>
      </c>
      <c r="GP72">
        <f t="shared" si="56"/>
        <v>0</v>
      </c>
      <c r="GR72">
        <v>0</v>
      </c>
    </row>
    <row r="73" spans="1:200" ht="12.75">
      <c r="A73">
        <v>17</v>
      </c>
      <c r="B73">
        <v>1</v>
      </c>
      <c r="E73" t="s">
        <v>165</v>
      </c>
      <c r="F73" t="s">
        <v>166</v>
      </c>
      <c r="G73" t="s">
        <v>167</v>
      </c>
      <c r="H73" t="s">
        <v>168</v>
      </c>
      <c r="I73">
        <v>1</v>
      </c>
      <c r="J73">
        <v>0</v>
      </c>
      <c r="O73">
        <f t="shared" si="22"/>
        <v>7381.67</v>
      </c>
      <c r="P73">
        <f t="shared" si="23"/>
        <v>7.59</v>
      </c>
      <c r="Q73">
        <f t="shared" si="24"/>
        <v>5009.46</v>
      </c>
      <c r="R73">
        <f t="shared" si="25"/>
        <v>1718.22</v>
      </c>
      <c r="S73">
        <f t="shared" si="26"/>
        <v>2364.62</v>
      </c>
      <c r="T73">
        <f t="shared" si="27"/>
        <v>0</v>
      </c>
      <c r="U73">
        <f t="shared" si="28"/>
        <v>10.67</v>
      </c>
      <c r="V73">
        <f t="shared" si="29"/>
        <v>0</v>
      </c>
      <c r="W73">
        <f t="shared" si="30"/>
        <v>0</v>
      </c>
      <c r="X73">
        <f t="shared" si="31"/>
        <v>2270.04</v>
      </c>
      <c r="Y73">
        <f t="shared" si="32"/>
        <v>993.14</v>
      </c>
      <c r="AA73">
        <v>30357491</v>
      </c>
      <c r="AB73">
        <f t="shared" si="33"/>
        <v>851.26</v>
      </c>
      <c r="AC73">
        <f>((ES73*2))</f>
        <v>1.54</v>
      </c>
      <c r="AD73">
        <f>((((ET73*2))-((EU73*2)))+AE73)</f>
        <v>680.42</v>
      </c>
      <c r="AE73">
        <f>((EU73*2))</f>
        <v>123.02</v>
      </c>
      <c r="AF73">
        <f>((EV73*2))</f>
        <v>169.3</v>
      </c>
      <c r="AG73">
        <f t="shared" si="37"/>
        <v>0</v>
      </c>
      <c r="AH73">
        <f>((EW73*2))</f>
        <v>10</v>
      </c>
      <c r="AI73">
        <f>((EX73*2))</f>
        <v>0</v>
      </c>
      <c r="AJ73">
        <f t="shared" si="39"/>
        <v>0</v>
      </c>
      <c r="AK73">
        <v>425.63</v>
      </c>
      <c r="AL73">
        <v>0.77</v>
      </c>
      <c r="AM73">
        <v>340.21</v>
      </c>
      <c r="AN73">
        <v>61.51</v>
      </c>
      <c r="AO73">
        <v>84.65</v>
      </c>
      <c r="AP73">
        <v>0</v>
      </c>
      <c r="AQ73">
        <v>5</v>
      </c>
      <c r="AR73">
        <v>0</v>
      </c>
      <c r="AS73">
        <v>0</v>
      </c>
      <c r="AT73">
        <v>96</v>
      </c>
      <c r="AU73">
        <v>42</v>
      </c>
      <c r="AV73">
        <v>1.067</v>
      </c>
      <c r="AW73">
        <v>1.081</v>
      </c>
      <c r="AZ73">
        <v>1</v>
      </c>
      <c r="BA73">
        <v>13.09</v>
      </c>
      <c r="BB73">
        <v>6.9</v>
      </c>
      <c r="BC73">
        <v>4.56</v>
      </c>
      <c r="BH73">
        <v>0</v>
      </c>
      <c r="BI73">
        <v>2</v>
      </c>
      <c r="BJ73" t="s">
        <v>169</v>
      </c>
      <c r="BM73">
        <v>345</v>
      </c>
      <c r="BN73">
        <v>0</v>
      </c>
      <c r="BO73" t="s">
        <v>166</v>
      </c>
      <c r="BP73">
        <v>1</v>
      </c>
      <c r="BQ73">
        <v>40</v>
      </c>
      <c r="BS73">
        <v>13.09</v>
      </c>
      <c r="BT73">
        <v>1</v>
      </c>
      <c r="BU73">
        <v>1</v>
      </c>
      <c r="BV73">
        <v>1</v>
      </c>
      <c r="BW73">
        <v>1</v>
      </c>
      <c r="BX73">
        <v>1</v>
      </c>
      <c r="BZ73">
        <v>96</v>
      </c>
      <c r="CA73">
        <v>42</v>
      </c>
      <c r="CF73">
        <v>0</v>
      </c>
      <c r="CG73">
        <v>0</v>
      </c>
      <c r="CM73">
        <v>0</v>
      </c>
      <c r="CN73" t="s">
        <v>170</v>
      </c>
      <c r="CO73">
        <v>0</v>
      </c>
      <c r="CP73">
        <f t="shared" si="40"/>
        <v>7381.67</v>
      </c>
      <c r="CQ73">
        <f t="shared" si="41"/>
        <v>7.591214399999999</v>
      </c>
      <c r="CR73">
        <f t="shared" si="42"/>
        <v>5009.456166</v>
      </c>
      <c r="CS73">
        <f t="shared" si="43"/>
        <v>1718.2240305999999</v>
      </c>
      <c r="CT73">
        <f t="shared" si="44"/>
        <v>2364.618179</v>
      </c>
      <c r="CU73">
        <f t="shared" si="45"/>
        <v>0</v>
      </c>
      <c r="CV73">
        <f t="shared" si="46"/>
        <v>10.67</v>
      </c>
      <c r="CW73">
        <f t="shared" si="47"/>
        <v>0</v>
      </c>
      <c r="CX73">
        <f t="shared" si="48"/>
        <v>0</v>
      </c>
      <c r="CY73">
        <f t="shared" si="49"/>
        <v>2270.0352</v>
      </c>
      <c r="CZ73">
        <f t="shared" si="50"/>
        <v>993.1403999999999</v>
      </c>
      <c r="DD73" t="s">
        <v>171</v>
      </c>
      <c r="DE73" t="s">
        <v>171</v>
      </c>
      <c r="DF73" t="s">
        <v>171</v>
      </c>
      <c r="DG73" t="s">
        <v>171</v>
      </c>
      <c r="DI73" t="s">
        <v>171</v>
      </c>
      <c r="DJ73" t="s">
        <v>171</v>
      </c>
      <c r="DN73">
        <v>112</v>
      </c>
      <c r="DO73">
        <v>70</v>
      </c>
      <c r="DP73">
        <v>1.067</v>
      </c>
      <c r="DQ73">
        <v>1.081</v>
      </c>
      <c r="DU73">
        <v>1013</v>
      </c>
      <c r="DV73" t="s">
        <v>168</v>
      </c>
      <c r="DW73" t="s">
        <v>168</v>
      </c>
      <c r="DX73">
        <v>1</v>
      </c>
      <c r="EE73">
        <v>30354804</v>
      </c>
      <c r="EF73">
        <v>40</v>
      </c>
      <c r="EG73" t="s">
        <v>25</v>
      </c>
      <c r="EH73">
        <v>0</v>
      </c>
      <c r="EJ73">
        <v>2</v>
      </c>
      <c r="EK73">
        <v>345</v>
      </c>
      <c r="EL73" t="s">
        <v>163</v>
      </c>
      <c r="EM73" t="s">
        <v>164</v>
      </c>
      <c r="EO73" t="s">
        <v>172</v>
      </c>
      <c r="EQ73">
        <v>0</v>
      </c>
      <c r="ER73">
        <v>425.63</v>
      </c>
      <c r="ES73">
        <v>0.77</v>
      </c>
      <c r="ET73">
        <v>340.21</v>
      </c>
      <c r="EU73">
        <v>61.51</v>
      </c>
      <c r="EV73">
        <v>84.65</v>
      </c>
      <c r="EW73">
        <v>5</v>
      </c>
      <c r="EX73">
        <v>0</v>
      </c>
      <c r="EY73">
        <v>0</v>
      </c>
      <c r="EZ73">
        <v>0</v>
      </c>
      <c r="FQ73">
        <v>0</v>
      </c>
      <c r="FR73">
        <f t="shared" si="51"/>
        <v>0</v>
      </c>
      <c r="FS73">
        <v>0</v>
      </c>
      <c r="FX73">
        <v>96</v>
      </c>
      <c r="FY73">
        <v>42</v>
      </c>
      <c r="GG73">
        <v>2</v>
      </c>
      <c r="GH73">
        <v>0</v>
      </c>
      <c r="GI73">
        <v>0</v>
      </c>
      <c r="GJ73">
        <v>0</v>
      </c>
      <c r="GK73">
        <f>ROUND(R73*(R12)/100,2)</f>
        <v>2869.43</v>
      </c>
      <c r="GL73">
        <f t="shared" si="52"/>
        <v>0</v>
      </c>
      <c r="GM73">
        <f t="shared" si="53"/>
        <v>13514.279999999999</v>
      </c>
      <c r="GN73">
        <f t="shared" si="54"/>
        <v>0</v>
      </c>
      <c r="GO73">
        <f t="shared" si="55"/>
        <v>13514.28</v>
      </c>
      <c r="GP73">
        <f t="shared" si="56"/>
        <v>0</v>
      </c>
      <c r="GR73">
        <v>0</v>
      </c>
    </row>
    <row r="74" spans="1:200" ht="12.75">
      <c r="A74">
        <v>17</v>
      </c>
      <c r="B74">
        <v>1</v>
      </c>
      <c r="E74" t="s">
        <v>173</v>
      </c>
      <c r="F74" t="s">
        <v>166</v>
      </c>
      <c r="G74" t="s">
        <v>174</v>
      </c>
      <c r="H74" t="s">
        <v>168</v>
      </c>
      <c r="I74">
        <v>1</v>
      </c>
      <c r="J74">
        <v>0</v>
      </c>
      <c r="O74">
        <f t="shared" si="22"/>
        <v>3321.76</v>
      </c>
      <c r="P74">
        <f t="shared" si="23"/>
        <v>3.42</v>
      </c>
      <c r="Q74">
        <f t="shared" si="24"/>
        <v>2254.26</v>
      </c>
      <c r="R74">
        <f t="shared" si="25"/>
        <v>773.2</v>
      </c>
      <c r="S74">
        <f t="shared" si="26"/>
        <v>1064.08</v>
      </c>
      <c r="T74">
        <f t="shared" si="27"/>
        <v>0</v>
      </c>
      <c r="U74">
        <f t="shared" si="28"/>
        <v>4.8015</v>
      </c>
      <c r="V74">
        <f t="shared" si="29"/>
        <v>0</v>
      </c>
      <c r="W74">
        <f t="shared" si="30"/>
        <v>0</v>
      </c>
      <c r="X74">
        <f t="shared" si="31"/>
        <v>1021.52</v>
      </c>
      <c r="Y74">
        <f t="shared" si="32"/>
        <v>446.91</v>
      </c>
      <c r="AA74">
        <v>30357491</v>
      </c>
      <c r="AB74">
        <f t="shared" si="33"/>
        <v>383.06699999999995</v>
      </c>
      <c r="AC74">
        <f>((ES74*0.9))</f>
        <v>0.6930000000000001</v>
      </c>
      <c r="AD74">
        <f>((((ET74*0.9))-((EU74*0.9)))+AE74)</f>
        <v>306.18899999999996</v>
      </c>
      <c r="AE74">
        <f>((EU74*0.9))</f>
        <v>55.359</v>
      </c>
      <c r="AF74">
        <f>((EV74*0.9))</f>
        <v>76.185</v>
      </c>
      <c r="AG74">
        <f t="shared" si="37"/>
        <v>0</v>
      </c>
      <c r="AH74">
        <f>((EW74*0.9))</f>
        <v>4.5</v>
      </c>
      <c r="AI74">
        <f>((EX74*0.9))</f>
        <v>0</v>
      </c>
      <c r="AJ74">
        <f t="shared" si="39"/>
        <v>0</v>
      </c>
      <c r="AK74">
        <v>425.63</v>
      </c>
      <c r="AL74">
        <v>0.77</v>
      </c>
      <c r="AM74">
        <v>340.21</v>
      </c>
      <c r="AN74">
        <v>61.51</v>
      </c>
      <c r="AO74">
        <v>84.65</v>
      </c>
      <c r="AP74">
        <v>0</v>
      </c>
      <c r="AQ74">
        <v>5</v>
      </c>
      <c r="AR74">
        <v>0</v>
      </c>
      <c r="AS74">
        <v>0</v>
      </c>
      <c r="AT74">
        <v>96</v>
      </c>
      <c r="AU74">
        <v>42</v>
      </c>
      <c r="AV74">
        <v>1.067</v>
      </c>
      <c r="AW74">
        <v>1.081</v>
      </c>
      <c r="AZ74">
        <v>1</v>
      </c>
      <c r="BA74">
        <v>13.09</v>
      </c>
      <c r="BB74">
        <v>6.9</v>
      </c>
      <c r="BC74">
        <v>4.56</v>
      </c>
      <c r="BH74">
        <v>0</v>
      </c>
      <c r="BI74">
        <v>2</v>
      </c>
      <c r="BJ74" t="s">
        <v>169</v>
      </c>
      <c r="BM74">
        <v>345</v>
      </c>
      <c r="BN74">
        <v>0</v>
      </c>
      <c r="BO74" t="s">
        <v>166</v>
      </c>
      <c r="BP74">
        <v>1</v>
      </c>
      <c r="BQ74">
        <v>40</v>
      </c>
      <c r="BS74">
        <v>13.09</v>
      </c>
      <c r="BT74">
        <v>1</v>
      </c>
      <c r="BU74">
        <v>1</v>
      </c>
      <c r="BV74">
        <v>1</v>
      </c>
      <c r="BW74">
        <v>1</v>
      </c>
      <c r="BX74">
        <v>1</v>
      </c>
      <c r="BZ74">
        <v>96</v>
      </c>
      <c r="CA74">
        <v>42</v>
      </c>
      <c r="CF74">
        <v>0</v>
      </c>
      <c r="CG74">
        <v>0</v>
      </c>
      <c r="CM74">
        <v>0</v>
      </c>
      <c r="CN74" t="s">
        <v>175</v>
      </c>
      <c r="CO74">
        <v>0</v>
      </c>
      <c r="CP74">
        <f t="shared" si="40"/>
        <v>3321.76</v>
      </c>
      <c r="CQ74">
        <f t="shared" si="41"/>
        <v>3.41604648</v>
      </c>
      <c r="CR74">
        <f t="shared" si="42"/>
        <v>2254.2552747</v>
      </c>
      <c r="CS74">
        <f t="shared" si="43"/>
        <v>773.20081377</v>
      </c>
      <c r="CT74">
        <f t="shared" si="44"/>
        <v>1064.07818055</v>
      </c>
      <c r="CU74">
        <f t="shared" si="45"/>
        <v>0</v>
      </c>
      <c r="CV74">
        <f t="shared" si="46"/>
        <v>4.8015</v>
      </c>
      <c r="CW74">
        <f t="shared" si="47"/>
        <v>0</v>
      </c>
      <c r="CX74">
        <f t="shared" si="48"/>
        <v>0</v>
      </c>
      <c r="CY74">
        <f t="shared" si="49"/>
        <v>1021.5167999999999</v>
      </c>
      <c r="CZ74">
        <f t="shared" si="50"/>
        <v>446.9136</v>
      </c>
      <c r="DD74" t="s">
        <v>176</v>
      </c>
      <c r="DE74" t="s">
        <v>176</v>
      </c>
      <c r="DF74" t="s">
        <v>176</v>
      </c>
      <c r="DG74" t="s">
        <v>176</v>
      </c>
      <c r="DI74" t="s">
        <v>176</v>
      </c>
      <c r="DJ74" t="s">
        <v>176</v>
      </c>
      <c r="DN74">
        <v>112</v>
      </c>
      <c r="DO74">
        <v>70</v>
      </c>
      <c r="DP74">
        <v>1.067</v>
      </c>
      <c r="DQ74">
        <v>1.081</v>
      </c>
      <c r="DU74">
        <v>1013</v>
      </c>
      <c r="DV74" t="s">
        <v>168</v>
      </c>
      <c r="DW74" t="s">
        <v>168</v>
      </c>
      <c r="DX74">
        <v>1</v>
      </c>
      <c r="EE74">
        <v>30354804</v>
      </c>
      <c r="EF74">
        <v>40</v>
      </c>
      <c r="EG74" t="s">
        <v>25</v>
      </c>
      <c r="EH74">
        <v>0</v>
      </c>
      <c r="EJ74">
        <v>2</v>
      </c>
      <c r="EK74">
        <v>345</v>
      </c>
      <c r="EL74" t="s">
        <v>163</v>
      </c>
      <c r="EM74" t="s">
        <v>164</v>
      </c>
      <c r="EO74" t="s">
        <v>177</v>
      </c>
      <c r="EQ74">
        <v>0</v>
      </c>
      <c r="ER74">
        <v>425.63</v>
      </c>
      <c r="ES74">
        <v>0.77</v>
      </c>
      <c r="ET74">
        <v>340.21</v>
      </c>
      <c r="EU74">
        <v>61.51</v>
      </c>
      <c r="EV74">
        <v>84.65</v>
      </c>
      <c r="EW74">
        <v>5</v>
      </c>
      <c r="EX74">
        <v>0</v>
      </c>
      <c r="EY74">
        <v>0</v>
      </c>
      <c r="EZ74">
        <v>0</v>
      </c>
      <c r="FQ74">
        <v>0</v>
      </c>
      <c r="FR74">
        <f t="shared" si="51"/>
        <v>0</v>
      </c>
      <c r="FS74">
        <v>0</v>
      </c>
      <c r="FX74">
        <v>96</v>
      </c>
      <c r="FY74">
        <v>42</v>
      </c>
      <c r="GG74">
        <v>2</v>
      </c>
      <c r="GH74">
        <v>0</v>
      </c>
      <c r="GI74">
        <v>0</v>
      </c>
      <c r="GJ74">
        <v>0</v>
      </c>
      <c r="GK74">
        <f>ROUND(R74*(R12)/100,2)</f>
        <v>1291.24</v>
      </c>
      <c r="GL74">
        <f t="shared" si="52"/>
        <v>0</v>
      </c>
      <c r="GM74">
        <f t="shared" si="53"/>
        <v>6081.43</v>
      </c>
      <c r="GN74">
        <f t="shared" si="54"/>
        <v>0</v>
      </c>
      <c r="GO74">
        <f t="shared" si="55"/>
        <v>6081.43</v>
      </c>
      <c r="GP74">
        <f t="shared" si="56"/>
        <v>0</v>
      </c>
      <c r="GR74">
        <v>0</v>
      </c>
    </row>
    <row r="75" spans="1:200" ht="12.75">
      <c r="A75">
        <v>17</v>
      </c>
      <c r="B75">
        <v>1</v>
      </c>
      <c r="E75" t="s">
        <v>178</v>
      </c>
      <c r="F75" t="s">
        <v>179</v>
      </c>
      <c r="G75" t="s">
        <v>180</v>
      </c>
      <c r="H75" t="s">
        <v>181</v>
      </c>
      <c r="I75">
        <v>4</v>
      </c>
      <c r="J75">
        <v>0</v>
      </c>
      <c r="O75">
        <f t="shared" si="22"/>
        <v>2177.59</v>
      </c>
      <c r="P75">
        <f t="shared" si="23"/>
        <v>0</v>
      </c>
      <c r="Q75">
        <f t="shared" si="24"/>
        <v>2177.59</v>
      </c>
      <c r="R75">
        <f t="shared" si="25"/>
        <v>1346.18</v>
      </c>
      <c r="S75">
        <f t="shared" si="26"/>
        <v>0</v>
      </c>
      <c r="T75">
        <f t="shared" si="27"/>
        <v>0</v>
      </c>
      <c r="U75">
        <f t="shared" si="28"/>
        <v>0</v>
      </c>
      <c r="V75">
        <f t="shared" si="29"/>
        <v>0</v>
      </c>
      <c r="W75">
        <f t="shared" si="30"/>
        <v>0</v>
      </c>
      <c r="X75">
        <f t="shared" si="31"/>
        <v>0</v>
      </c>
      <c r="Y75">
        <f t="shared" si="32"/>
        <v>0</v>
      </c>
      <c r="AA75">
        <v>30357491</v>
      </c>
      <c r="AB75">
        <f t="shared" si="33"/>
        <v>108.23000000000002</v>
      </c>
      <c r="AC75">
        <f>(ES75)</f>
        <v>0</v>
      </c>
      <c r="AD75">
        <f>(((ET75)-(EU75))+AE75)</f>
        <v>108.23000000000002</v>
      </c>
      <c r="AE75">
        <f>(EU75)</f>
        <v>25.71</v>
      </c>
      <c r="AF75">
        <f>(EV75)</f>
        <v>0</v>
      </c>
      <c r="AG75">
        <f t="shared" si="37"/>
        <v>0</v>
      </c>
      <c r="AH75">
        <f>(EW75)</f>
        <v>0</v>
      </c>
      <c r="AI75">
        <f>(EX75)</f>
        <v>0</v>
      </c>
      <c r="AJ75">
        <f t="shared" si="39"/>
        <v>0</v>
      </c>
      <c r="AK75">
        <v>108.23</v>
      </c>
      <c r="AL75">
        <v>0</v>
      </c>
      <c r="AM75">
        <v>108.23</v>
      </c>
      <c r="AN75">
        <v>25.71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0</v>
      </c>
      <c r="AU75">
        <v>0</v>
      </c>
      <c r="AV75">
        <v>1</v>
      </c>
      <c r="AW75">
        <v>1</v>
      </c>
      <c r="AZ75">
        <v>1</v>
      </c>
      <c r="BA75">
        <v>1</v>
      </c>
      <c r="BB75">
        <v>5.03</v>
      </c>
      <c r="BC75">
        <v>1</v>
      </c>
      <c r="BH75">
        <v>2</v>
      </c>
      <c r="BI75">
        <v>2</v>
      </c>
      <c r="BJ75" t="s">
        <v>182</v>
      </c>
      <c r="BM75">
        <v>400001</v>
      </c>
      <c r="BN75">
        <v>0</v>
      </c>
      <c r="BO75" t="s">
        <v>179</v>
      </c>
      <c r="BP75">
        <v>1</v>
      </c>
      <c r="BQ75">
        <v>190</v>
      </c>
      <c r="BS75">
        <v>13.09</v>
      </c>
      <c r="BT75">
        <v>1</v>
      </c>
      <c r="BU75">
        <v>1</v>
      </c>
      <c r="BV75">
        <v>1</v>
      </c>
      <c r="BW75">
        <v>1</v>
      </c>
      <c r="BX75">
        <v>1</v>
      </c>
      <c r="BZ75">
        <v>0</v>
      </c>
      <c r="CA75">
        <v>0</v>
      </c>
      <c r="CF75">
        <v>0</v>
      </c>
      <c r="CG75">
        <v>0</v>
      </c>
      <c r="CM75">
        <v>0</v>
      </c>
      <c r="CO75">
        <v>0</v>
      </c>
      <c r="CP75">
        <f t="shared" si="40"/>
        <v>2177.59</v>
      </c>
      <c r="CQ75">
        <f t="shared" si="41"/>
        <v>0</v>
      </c>
      <c r="CR75">
        <f t="shared" si="42"/>
        <v>544.3969000000001</v>
      </c>
      <c r="CS75">
        <f t="shared" si="43"/>
        <v>336.5439</v>
      </c>
      <c r="CT75">
        <f t="shared" si="44"/>
        <v>0</v>
      </c>
      <c r="CU75">
        <f t="shared" si="45"/>
        <v>0</v>
      </c>
      <c r="CV75">
        <f t="shared" si="46"/>
        <v>0</v>
      </c>
      <c r="CW75">
        <f t="shared" si="47"/>
        <v>0</v>
      </c>
      <c r="CX75">
        <f t="shared" si="48"/>
        <v>0</v>
      </c>
      <c r="CY75">
        <f t="shared" si="49"/>
        <v>0</v>
      </c>
      <c r="CZ75">
        <f t="shared" si="50"/>
        <v>0</v>
      </c>
      <c r="DN75">
        <v>0</v>
      </c>
      <c r="DO75">
        <v>0</v>
      </c>
      <c r="DP75">
        <v>1</v>
      </c>
      <c r="DQ75">
        <v>1</v>
      </c>
      <c r="DU75">
        <v>1011</v>
      </c>
      <c r="DV75" t="s">
        <v>181</v>
      </c>
      <c r="DW75" t="s">
        <v>181</v>
      </c>
      <c r="DX75">
        <v>1</v>
      </c>
      <c r="EE75">
        <v>30356143</v>
      </c>
      <c r="EF75">
        <v>190</v>
      </c>
      <c r="EG75" t="s">
        <v>183</v>
      </c>
      <c r="EH75">
        <v>0</v>
      </c>
      <c r="EJ75">
        <v>1</v>
      </c>
      <c r="EK75">
        <v>400001</v>
      </c>
      <c r="EL75" t="s">
        <v>184</v>
      </c>
      <c r="EM75" t="s">
        <v>185</v>
      </c>
      <c r="EQ75">
        <v>0</v>
      </c>
      <c r="ER75">
        <v>108.23</v>
      </c>
      <c r="ES75">
        <v>0</v>
      </c>
      <c r="ET75">
        <v>108.23</v>
      </c>
      <c r="EU75">
        <v>25.71</v>
      </c>
      <c r="EV75">
        <v>0</v>
      </c>
      <c r="EW75">
        <v>0</v>
      </c>
      <c r="EX75">
        <v>0</v>
      </c>
      <c r="EY75">
        <v>0</v>
      </c>
      <c r="EZ75">
        <v>0</v>
      </c>
      <c r="FQ75">
        <v>0</v>
      </c>
      <c r="FR75">
        <f t="shared" si="51"/>
        <v>0</v>
      </c>
      <c r="FS75">
        <v>0</v>
      </c>
      <c r="FX75">
        <v>0</v>
      </c>
      <c r="FY75">
        <v>0</v>
      </c>
      <c r="GG75">
        <v>2</v>
      </c>
      <c r="GH75">
        <v>0</v>
      </c>
      <c r="GI75">
        <v>0</v>
      </c>
      <c r="GJ75">
        <v>0</v>
      </c>
      <c r="GK75">
        <f>ROUND(R75*(R12)/100,2)</f>
        <v>2248.12</v>
      </c>
      <c r="GL75">
        <f t="shared" si="52"/>
        <v>0</v>
      </c>
      <c r="GM75">
        <f t="shared" si="53"/>
        <v>4425.71</v>
      </c>
      <c r="GN75">
        <f t="shared" si="54"/>
        <v>0</v>
      </c>
      <c r="GO75">
        <f t="shared" si="55"/>
        <v>4425.71</v>
      </c>
      <c r="GP75">
        <f t="shared" si="56"/>
        <v>0</v>
      </c>
      <c r="GR75">
        <v>0</v>
      </c>
    </row>
    <row r="77" spans="1:118" ht="12.75">
      <c r="A77" s="2">
        <v>51</v>
      </c>
      <c r="B77" s="2">
        <f>B52</f>
        <v>1</v>
      </c>
      <c r="C77" s="2">
        <f>A52</f>
        <v>4</v>
      </c>
      <c r="D77" s="2">
        <f>ROW(A52)</f>
        <v>52</v>
      </c>
      <c r="E77" s="2"/>
      <c r="F77" s="2" t="str">
        <f>IF(F52&lt;&gt;"",F52,"")</f>
        <v>Новый раздел</v>
      </c>
      <c r="G77" s="2" t="str">
        <f>IF(G52&lt;&gt;"",G52,"")</f>
        <v>Монтажные работы</v>
      </c>
      <c r="H77" s="2"/>
      <c r="I77" s="2"/>
      <c r="J77" s="2"/>
      <c r="K77" s="2"/>
      <c r="L77" s="2"/>
      <c r="M77" s="2"/>
      <c r="N77" s="2"/>
      <c r="O77" s="2">
        <f aca="true" t="shared" si="62" ref="O77:T77">ROUND(AB77,2)</f>
        <v>38102.51</v>
      </c>
      <c r="P77" s="2">
        <f t="shared" si="62"/>
        <v>856.49</v>
      </c>
      <c r="Q77" s="2">
        <f t="shared" si="62"/>
        <v>15619.57</v>
      </c>
      <c r="R77" s="2">
        <f t="shared" si="62"/>
        <v>6260.01</v>
      </c>
      <c r="S77" s="2">
        <f t="shared" si="62"/>
        <v>21626.45</v>
      </c>
      <c r="T77" s="2">
        <f t="shared" si="62"/>
        <v>0</v>
      </c>
      <c r="U77" s="2">
        <f>AH77</f>
        <v>120.03855800000001</v>
      </c>
      <c r="V77" s="2">
        <f>AI77</f>
        <v>0</v>
      </c>
      <c r="W77" s="2">
        <f>ROUND(AJ77,2)</f>
        <v>0</v>
      </c>
      <c r="X77" s="2">
        <f>ROUND(AK77,2)</f>
        <v>20803.94</v>
      </c>
      <c r="Y77" s="2">
        <f>ROUND(AL77,2)</f>
        <v>9124.3</v>
      </c>
      <c r="Z77" s="2"/>
      <c r="AA77" s="2"/>
      <c r="AB77" s="2">
        <f>ROUND(SUMIF(AA56:AA75,"=30357491",O56:O75),2)</f>
        <v>38102.51</v>
      </c>
      <c r="AC77" s="2">
        <f>ROUND(SUMIF(AA56:AA75,"=30357491",P56:P75),2)</f>
        <v>856.49</v>
      </c>
      <c r="AD77" s="2">
        <f>ROUND(SUMIF(AA56:AA75,"=30357491",Q56:Q75),2)</f>
        <v>15619.57</v>
      </c>
      <c r="AE77" s="2">
        <f>ROUND(SUMIF(AA56:AA75,"=30357491",R56:R75),2)</f>
        <v>6260.01</v>
      </c>
      <c r="AF77" s="2">
        <f>ROUND(SUMIF(AA56:AA75,"=30357491",S56:S75),2)</f>
        <v>21626.45</v>
      </c>
      <c r="AG77" s="2">
        <f>ROUND(SUMIF(AA56:AA75,"=30357491",T56:T75),2)</f>
        <v>0</v>
      </c>
      <c r="AH77" s="2">
        <f>SUMIF(AA56:AA75,"=30357491",U56:U75)</f>
        <v>120.03855800000001</v>
      </c>
      <c r="AI77" s="2">
        <f>SUMIF(AA56:AA75,"=30357491",V56:V75)</f>
        <v>0</v>
      </c>
      <c r="AJ77" s="2">
        <f>ROUND(SUMIF(AA56:AA75,"=30357491",W56:W75),2)</f>
        <v>0</v>
      </c>
      <c r="AK77" s="2">
        <f>ROUND(SUMIF(AA56:AA75,"=30357491",X56:X75),2)</f>
        <v>20803.94</v>
      </c>
      <c r="AL77" s="2">
        <f>ROUND(SUMIF(AA56:AA75,"=30357491",Y56:Y75),2)</f>
        <v>9124.3</v>
      </c>
      <c r="AM77" s="2"/>
      <c r="AN77" s="2"/>
      <c r="AO77" s="2">
        <f aca="true" t="shared" si="63" ref="AO77:AU77">ROUND(BB77,2)</f>
        <v>0</v>
      </c>
      <c r="AP77" s="2">
        <f t="shared" si="63"/>
        <v>0</v>
      </c>
      <c r="AQ77" s="2">
        <f t="shared" si="63"/>
        <v>0</v>
      </c>
      <c r="AR77" s="2">
        <f t="shared" si="63"/>
        <v>78484.96</v>
      </c>
      <c r="AS77" s="2">
        <f t="shared" si="63"/>
        <v>1623.76</v>
      </c>
      <c r="AT77" s="2">
        <f t="shared" si="63"/>
        <v>76861.2</v>
      </c>
      <c r="AU77" s="2">
        <f t="shared" si="63"/>
        <v>0</v>
      </c>
      <c r="AV77" s="2"/>
      <c r="AW77" s="2"/>
      <c r="AX77" s="2"/>
      <c r="AY77" s="2"/>
      <c r="AZ77" s="2"/>
      <c r="BA77" s="2"/>
      <c r="BB77" s="2">
        <f>ROUND(SUMIF(AA56:AA75,"=30357491",FQ56:FQ75),2)</f>
        <v>0</v>
      </c>
      <c r="BC77" s="2">
        <f>ROUND(SUMIF(AA56:AA75,"=30357491",FR56:FR75),2)</f>
        <v>0</v>
      </c>
      <c r="BD77" s="2">
        <f>ROUND(SUMIF(AA56:AA75,"=30357491",GL56:GL75),2)</f>
        <v>0</v>
      </c>
      <c r="BE77" s="2">
        <f>ROUND(SUMIF(AA56:AA75,"=30357491",GM56:GM75),2)</f>
        <v>78484.96</v>
      </c>
      <c r="BF77" s="2">
        <f>ROUND(SUMIF(AA56:AA75,"=30357491",GN56:GN75),2)</f>
        <v>1623.76</v>
      </c>
      <c r="BG77" s="2">
        <f>ROUND(SUMIF(AA56:AA75,"=30357491",GO56:GO75),2)</f>
        <v>76861.2</v>
      </c>
      <c r="BH77" s="2">
        <f>ROUND(SUMIF(AA56:AA75,"=30357491",GP56:GP75),2)</f>
        <v>0</v>
      </c>
      <c r="BI77" s="2"/>
      <c r="BJ77" s="2"/>
      <c r="BK77" s="2"/>
      <c r="BL77" s="2"/>
      <c r="BM77" s="2"/>
      <c r="BN77" s="2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>
        <v>0</v>
      </c>
    </row>
    <row r="79" spans="1:16" ht="12.75">
      <c r="A79" s="4">
        <v>50</v>
      </c>
      <c r="B79" s="4">
        <v>0</v>
      </c>
      <c r="C79" s="4">
        <v>0</v>
      </c>
      <c r="D79" s="4">
        <v>1</v>
      </c>
      <c r="E79" s="4">
        <v>201</v>
      </c>
      <c r="F79" s="4">
        <f>ROUND(Source!O77,O79)</f>
        <v>38102.51</v>
      </c>
      <c r="G79" s="4" t="s">
        <v>37</v>
      </c>
      <c r="H79" s="4" t="s">
        <v>38</v>
      </c>
      <c r="I79" s="4"/>
      <c r="J79" s="4"/>
      <c r="K79" s="4">
        <v>201</v>
      </c>
      <c r="L79" s="4">
        <v>1</v>
      </c>
      <c r="M79" s="4">
        <v>3</v>
      </c>
      <c r="N79" s="4" t="s">
        <v>6</v>
      </c>
      <c r="O79" s="4">
        <v>2</v>
      </c>
      <c r="P79" s="4"/>
    </row>
    <row r="80" spans="1:16" ht="12.75">
      <c r="A80" s="4">
        <v>50</v>
      </c>
      <c r="B80" s="4">
        <v>0</v>
      </c>
      <c r="C80" s="4">
        <v>0</v>
      </c>
      <c r="D80" s="4">
        <v>1</v>
      </c>
      <c r="E80" s="4">
        <v>202</v>
      </c>
      <c r="F80" s="4">
        <f>ROUND(Source!P77,O80)</f>
        <v>856.49</v>
      </c>
      <c r="G80" s="4" t="s">
        <v>39</v>
      </c>
      <c r="H80" s="4" t="s">
        <v>40</v>
      </c>
      <c r="I80" s="4"/>
      <c r="J80" s="4"/>
      <c r="K80" s="4">
        <v>202</v>
      </c>
      <c r="L80" s="4">
        <v>2</v>
      </c>
      <c r="M80" s="4">
        <v>3</v>
      </c>
      <c r="N80" s="4" t="s">
        <v>6</v>
      </c>
      <c r="O80" s="4">
        <v>2</v>
      </c>
      <c r="P80" s="4"/>
    </row>
    <row r="81" spans="1:16" ht="12.75">
      <c r="A81" s="4">
        <v>50</v>
      </c>
      <c r="B81" s="4">
        <v>0</v>
      </c>
      <c r="C81" s="4">
        <v>0</v>
      </c>
      <c r="D81" s="4">
        <v>1</v>
      </c>
      <c r="E81" s="4">
        <v>222</v>
      </c>
      <c r="F81" s="4">
        <f>ROUND(Source!AO77,O81)</f>
        <v>0</v>
      </c>
      <c r="G81" s="4" t="s">
        <v>41</v>
      </c>
      <c r="H81" s="4" t="s">
        <v>42</v>
      </c>
      <c r="I81" s="4"/>
      <c r="J81" s="4"/>
      <c r="K81" s="4">
        <v>222</v>
      </c>
      <c r="L81" s="4">
        <v>3</v>
      </c>
      <c r="M81" s="4">
        <v>3</v>
      </c>
      <c r="N81" s="4" t="s">
        <v>6</v>
      </c>
      <c r="O81" s="4">
        <v>2</v>
      </c>
      <c r="P81" s="4"/>
    </row>
    <row r="82" spans="1:16" ht="12.75">
      <c r="A82" s="4">
        <v>50</v>
      </c>
      <c r="B82" s="4">
        <v>0</v>
      </c>
      <c r="C82" s="4">
        <v>0</v>
      </c>
      <c r="D82" s="4">
        <v>1</v>
      </c>
      <c r="E82" s="4">
        <v>216</v>
      </c>
      <c r="F82" s="4">
        <f>ROUND(Source!AP77,O82)</f>
        <v>0</v>
      </c>
      <c r="G82" s="4" t="s">
        <v>43</v>
      </c>
      <c r="H82" s="4" t="s">
        <v>44</v>
      </c>
      <c r="I82" s="4"/>
      <c r="J82" s="4"/>
      <c r="K82" s="4">
        <v>216</v>
      </c>
      <c r="L82" s="4">
        <v>4</v>
      </c>
      <c r="M82" s="4">
        <v>3</v>
      </c>
      <c r="N82" s="4" t="s">
        <v>6</v>
      </c>
      <c r="O82" s="4">
        <v>2</v>
      </c>
      <c r="P82" s="4"/>
    </row>
    <row r="83" spans="1:16" ht="12.75">
      <c r="A83" s="4">
        <v>50</v>
      </c>
      <c r="B83" s="4">
        <v>0</v>
      </c>
      <c r="C83" s="4">
        <v>0</v>
      </c>
      <c r="D83" s="4">
        <v>1</v>
      </c>
      <c r="E83" s="4">
        <v>223</v>
      </c>
      <c r="F83" s="4">
        <f>ROUND(Source!AQ77,O83)</f>
        <v>0</v>
      </c>
      <c r="G83" s="4" t="s">
        <v>45</v>
      </c>
      <c r="H83" s="4" t="s">
        <v>46</v>
      </c>
      <c r="I83" s="4"/>
      <c r="J83" s="4"/>
      <c r="K83" s="4">
        <v>223</v>
      </c>
      <c r="L83" s="4">
        <v>5</v>
      </c>
      <c r="M83" s="4">
        <v>3</v>
      </c>
      <c r="N83" s="4" t="s">
        <v>6</v>
      </c>
      <c r="O83" s="4">
        <v>2</v>
      </c>
      <c r="P83" s="4"/>
    </row>
    <row r="84" spans="1:16" ht="12.75">
      <c r="A84" s="4">
        <v>50</v>
      </c>
      <c r="B84" s="4">
        <v>0</v>
      </c>
      <c r="C84" s="4">
        <v>0</v>
      </c>
      <c r="D84" s="4">
        <v>1</v>
      </c>
      <c r="E84" s="4">
        <v>203</v>
      </c>
      <c r="F84" s="4">
        <f>ROUND(Source!Q77,O84)</f>
        <v>15619.57</v>
      </c>
      <c r="G84" s="4" t="s">
        <v>47</v>
      </c>
      <c r="H84" s="4" t="s">
        <v>48</v>
      </c>
      <c r="I84" s="4"/>
      <c r="J84" s="4"/>
      <c r="K84" s="4">
        <v>203</v>
      </c>
      <c r="L84" s="4">
        <v>6</v>
      </c>
      <c r="M84" s="4">
        <v>3</v>
      </c>
      <c r="N84" s="4" t="s">
        <v>6</v>
      </c>
      <c r="O84" s="4">
        <v>2</v>
      </c>
      <c r="P84" s="4"/>
    </row>
    <row r="85" spans="1:16" ht="12.75">
      <c r="A85" s="4">
        <v>50</v>
      </c>
      <c r="B85" s="4">
        <v>0</v>
      </c>
      <c r="C85" s="4">
        <v>0</v>
      </c>
      <c r="D85" s="4">
        <v>1</v>
      </c>
      <c r="E85" s="4">
        <v>204</v>
      </c>
      <c r="F85" s="4">
        <f>ROUND(Source!R77,O85)</f>
        <v>6260.01</v>
      </c>
      <c r="G85" s="4" t="s">
        <v>49</v>
      </c>
      <c r="H85" s="4" t="s">
        <v>50</v>
      </c>
      <c r="I85" s="4"/>
      <c r="J85" s="4"/>
      <c r="K85" s="4">
        <v>204</v>
      </c>
      <c r="L85" s="4">
        <v>7</v>
      </c>
      <c r="M85" s="4">
        <v>3</v>
      </c>
      <c r="N85" s="4" t="s">
        <v>6</v>
      </c>
      <c r="O85" s="4">
        <v>2</v>
      </c>
      <c r="P85" s="4"/>
    </row>
    <row r="86" spans="1:16" ht="12.75">
      <c r="A86" s="4">
        <v>50</v>
      </c>
      <c r="B86" s="4">
        <v>0</v>
      </c>
      <c r="C86" s="4">
        <v>0</v>
      </c>
      <c r="D86" s="4">
        <v>1</v>
      </c>
      <c r="E86" s="4">
        <v>205</v>
      </c>
      <c r="F86" s="4">
        <f>ROUND(Source!S77,O86)</f>
        <v>21626.45</v>
      </c>
      <c r="G86" s="4" t="s">
        <v>51</v>
      </c>
      <c r="H86" s="4" t="s">
        <v>52</v>
      </c>
      <c r="I86" s="4"/>
      <c r="J86" s="4"/>
      <c r="K86" s="4">
        <v>205</v>
      </c>
      <c r="L86" s="4">
        <v>8</v>
      </c>
      <c r="M86" s="4">
        <v>3</v>
      </c>
      <c r="N86" s="4" t="s">
        <v>6</v>
      </c>
      <c r="O86" s="4">
        <v>2</v>
      </c>
      <c r="P86" s="4"/>
    </row>
    <row r="87" spans="1:16" ht="12.75">
      <c r="A87" s="4">
        <v>50</v>
      </c>
      <c r="B87" s="4">
        <v>0</v>
      </c>
      <c r="C87" s="4">
        <v>0</v>
      </c>
      <c r="D87" s="4">
        <v>1</v>
      </c>
      <c r="E87" s="4">
        <v>214</v>
      </c>
      <c r="F87" s="4">
        <f>ROUND(Source!AS77,O87)</f>
        <v>1623.76</v>
      </c>
      <c r="G87" s="4" t="s">
        <v>53</v>
      </c>
      <c r="H87" s="4" t="s">
        <v>54</v>
      </c>
      <c r="I87" s="4"/>
      <c r="J87" s="4"/>
      <c r="K87" s="4">
        <v>214</v>
      </c>
      <c r="L87" s="4">
        <v>9</v>
      </c>
      <c r="M87" s="4">
        <v>3</v>
      </c>
      <c r="N87" s="4" t="s">
        <v>6</v>
      </c>
      <c r="O87" s="4">
        <v>2</v>
      </c>
      <c r="P87" s="4"/>
    </row>
    <row r="88" spans="1:16" ht="12.75">
      <c r="A88" s="4">
        <v>50</v>
      </c>
      <c r="B88" s="4">
        <v>0</v>
      </c>
      <c r="C88" s="4">
        <v>0</v>
      </c>
      <c r="D88" s="4">
        <v>1</v>
      </c>
      <c r="E88" s="4">
        <v>215</v>
      </c>
      <c r="F88" s="4">
        <f>ROUND(Source!AT77,O88)</f>
        <v>76861.2</v>
      </c>
      <c r="G88" s="4" t="s">
        <v>55</v>
      </c>
      <c r="H88" s="4" t="s">
        <v>56</v>
      </c>
      <c r="I88" s="4"/>
      <c r="J88" s="4"/>
      <c r="K88" s="4">
        <v>215</v>
      </c>
      <c r="L88" s="4">
        <v>10</v>
      </c>
      <c r="M88" s="4">
        <v>3</v>
      </c>
      <c r="N88" s="4" t="s">
        <v>6</v>
      </c>
      <c r="O88" s="4">
        <v>2</v>
      </c>
      <c r="P88" s="4"/>
    </row>
    <row r="89" spans="1:16" ht="12.75">
      <c r="A89" s="4">
        <v>50</v>
      </c>
      <c r="B89" s="4">
        <v>0</v>
      </c>
      <c r="C89" s="4">
        <v>0</v>
      </c>
      <c r="D89" s="4">
        <v>1</v>
      </c>
      <c r="E89" s="4">
        <v>217</v>
      </c>
      <c r="F89" s="4">
        <f>ROUND(Source!AU77,O89)</f>
        <v>0</v>
      </c>
      <c r="G89" s="4" t="s">
        <v>57</v>
      </c>
      <c r="H89" s="4" t="s">
        <v>58</v>
      </c>
      <c r="I89" s="4"/>
      <c r="J89" s="4"/>
      <c r="K89" s="4">
        <v>217</v>
      </c>
      <c r="L89" s="4">
        <v>11</v>
      </c>
      <c r="M89" s="4">
        <v>3</v>
      </c>
      <c r="N89" s="4" t="s">
        <v>6</v>
      </c>
      <c r="O89" s="4">
        <v>2</v>
      </c>
      <c r="P89" s="4"/>
    </row>
    <row r="90" spans="1:16" ht="12.75">
      <c r="A90" s="4">
        <v>50</v>
      </c>
      <c r="B90" s="4">
        <v>0</v>
      </c>
      <c r="C90" s="4">
        <v>0</v>
      </c>
      <c r="D90" s="4">
        <v>1</v>
      </c>
      <c r="E90" s="4">
        <v>206</v>
      </c>
      <c r="F90" s="4">
        <f>ROUND(Source!T77,O90)</f>
        <v>0</v>
      </c>
      <c r="G90" s="4" t="s">
        <v>59</v>
      </c>
      <c r="H90" s="4" t="s">
        <v>60</v>
      </c>
      <c r="I90" s="4"/>
      <c r="J90" s="4"/>
      <c r="K90" s="4">
        <v>206</v>
      </c>
      <c r="L90" s="4">
        <v>12</v>
      </c>
      <c r="M90" s="4">
        <v>3</v>
      </c>
      <c r="N90" s="4" t="s">
        <v>6</v>
      </c>
      <c r="O90" s="4">
        <v>2</v>
      </c>
      <c r="P90" s="4"/>
    </row>
    <row r="91" spans="1:16" ht="12.75">
      <c r="A91" s="4">
        <v>50</v>
      </c>
      <c r="B91" s="4">
        <v>0</v>
      </c>
      <c r="C91" s="4">
        <v>0</v>
      </c>
      <c r="D91" s="4">
        <v>1</v>
      </c>
      <c r="E91" s="4">
        <v>207</v>
      </c>
      <c r="F91" s="4">
        <f>ROUND(Source!U77,O91)</f>
        <v>120.04</v>
      </c>
      <c r="G91" s="4" t="s">
        <v>61</v>
      </c>
      <c r="H91" s="4" t="s">
        <v>62</v>
      </c>
      <c r="I91" s="4"/>
      <c r="J91" s="4"/>
      <c r="K91" s="4">
        <v>207</v>
      </c>
      <c r="L91" s="4">
        <v>13</v>
      </c>
      <c r="M91" s="4">
        <v>3</v>
      </c>
      <c r="N91" s="4" t="s">
        <v>6</v>
      </c>
      <c r="O91" s="4">
        <v>2</v>
      </c>
      <c r="P91" s="4"/>
    </row>
    <row r="92" spans="1:16" ht="12.75">
      <c r="A92" s="4">
        <v>50</v>
      </c>
      <c r="B92" s="4">
        <v>0</v>
      </c>
      <c r="C92" s="4">
        <v>0</v>
      </c>
      <c r="D92" s="4">
        <v>1</v>
      </c>
      <c r="E92" s="4">
        <v>208</v>
      </c>
      <c r="F92" s="4">
        <f>ROUND(Source!V77,O92)</f>
        <v>0</v>
      </c>
      <c r="G92" s="4" t="s">
        <v>63</v>
      </c>
      <c r="H92" s="4" t="s">
        <v>64</v>
      </c>
      <c r="I92" s="4"/>
      <c r="J92" s="4"/>
      <c r="K92" s="4">
        <v>208</v>
      </c>
      <c r="L92" s="4">
        <v>14</v>
      </c>
      <c r="M92" s="4">
        <v>3</v>
      </c>
      <c r="N92" s="4" t="s">
        <v>6</v>
      </c>
      <c r="O92" s="4">
        <v>2</v>
      </c>
      <c r="P92" s="4"/>
    </row>
    <row r="93" spans="1:16" ht="12.75">
      <c r="A93" s="4">
        <v>50</v>
      </c>
      <c r="B93" s="4">
        <v>0</v>
      </c>
      <c r="C93" s="4">
        <v>0</v>
      </c>
      <c r="D93" s="4">
        <v>1</v>
      </c>
      <c r="E93" s="4">
        <v>209</v>
      </c>
      <c r="F93" s="4">
        <f>ROUND(Source!W77,O93)</f>
        <v>0</v>
      </c>
      <c r="G93" s="4" t="s">
        <v>65</v>
      </c>
      <c r="H93" s="4" t="s">
        <v>66</v>
      </c>
      <c r="I93" s="4"/>
      <c r="J93" s="4"/>
      <c r="K93" s="4">
        <v>209</v>
      </c>
      <c r="L93" s="4">
        <v>15</v>
      </c>
      <c r="M93" s="4">
        <v>3</v>
      </c>
      <c r="N93" s="4" t="s">
        <v>6</v>
      </c>
      <c r="O93" s="4">
        <v>2</v>
      </c>
      <c r="P93" s="4"/>
    </row>
    <row r="94" spans="1:16" ht="12.75">
      <c r="A94" s="4">
        <v>50</v>
      </c>
      <c r="B94" s="4">
        <v>0</v>
      </c>
      <c r="C94" s="4">
        <v>0</v>
      </c>
      <c r="D94" s="4">
        <v>1</v>
      </c>
      <c r="E94" s="4">
        <v>210</v>
      </c>
      <c r="F94" s="4">
        <f>ROUND(Source!X77,O94)</f>
        <v>20803.94</v>
      </c>
      <c r="G94" s="4" t="s">
        <v>67</v>
      </c>
      <c r="H94" s="4" t="s">
        <v>68</v>
      </c>
      <c r="I94" s="4"/>
      <c r="J94" s="4"/>
      <c r="K94" s="4">
        <v>210</v>
      </c>
      <c r="L94" s="4">
        <v>16</v>
      </c>
      <c r="M94" s="4">
        <v>3</v>
      </c>
      <c r="N94" s="4" t="s">
        <v>6</v>
      </c>
      <c r="O94" s="4">
        <v>2</v>
      </c>
      <c r="P94" s="4"/>
    </row>
    <row r="95" spans="1:16" ht="12.75">
      <c r="A95" s="4">
        <v>50</v>
      </c>
      <c r="B95" s="4">
        <v>0</v>
      </c>
      <c r="C95" s="4">
        <v>0</v>
      </c>
      <c r="D95" s="4">
        <v>1</v>
      </c>
      <c r="E95" s="4">
        <v>211</v>
      </c>
      <c r="F95" s="4">
        <f>ROUND(Source!Y77,O95)</f>
        <v>9124.3</v>
      </c>
      <c r="G95" s="4" t="s">
        <v>69</v>
      </c>
      <c r="H95" s="4" t="s">
        <v>70</v>
      </c>
      <c r="I95" s="4"/>
      <c r="J95" s="4"/>
      <c r="K95" s="4">
        <v>211</v>
      </c>
      <c r="L95" s="4">
        <v>17</v>
      </c>
      <c r="M95" s="4">
        <v>3</v>
      </c>
      <c r="N95" s="4" t="s">
        <v>6</v>
      </c>
      <c r="O95" s="4">
        <v>2</v>
      </c>
      <c r="P95" s="4"/>
    </row>
    <row r="96" spans="1:16" ht="12.75">
      <c r="A96" s="4">
        <v>50</v>
      </c>
      <c r="B96" s="4">
        <v>0</v>
      </c>
      <c r="C96" s="4">
        <v>0</v>
      </c>
      <c r="D96" s="4">
        <v>1</v>
      </c>
      <c r="E96" s="4">
        <v>224</v>
      </c>
      <c r="F96" s="4">
        <f>ROUND(Source!AR77,O96)</f>
        <v>78484.96</v>
      </c>
      <c r="G96" s="4" t="s">
        <v>71</v>
      </c>
      <c r="H96" s="4" t="s">
        <v>72</v>
      </c>
      <c r="I96" s="4"/>
      <c r="J96" s="4"/>
      <c r="K96" s="4">
        <v>224</v>
      </c>
      <c r="L96" s="4">
        <v>18</v>
      </c>
      <c r="M96" s="4">
        <v>3</v>
      </c>
      <c r="N96" s="4" t="s">
        <v>6</v>
      </c>
      <c r="O96" s="4">
        <v>2</v>
      </c>
      <c r="P96" s="4"/>
    </row>
    <row r="98" spans="1:88" ht="12.75">
      <c r="A98" s="1">
        <v>4</v>
      </c>
      <c r="B98" s="1">
        <v>1</v>
      </c>
      <c r="C98" s="1"/>
      <c r="D98" s="1">
        <f>ROW(A117)</f>
        <v>117</v>
      </c>
      <c r="E98" s="1"/>
      <c r="F98" s="1" t="s">
        <v>15</v>
      </c>
      <c r="G98" s="1" t="s">
        <v>186</v>
      </c>
      <c r="H98" s="1" t="s">
        <v>6</v>
      </c>
      <c r="I98" s="1">
        <v>0</v>
      </c>
      <c r="J98" s="1"/>
      <c r="K98" s="1">
        <v>0</v>
      </c>
      <c r="L98" s="1"/>
      <c r="M98" s="1"/>
      <c r="N98" s="1"/>
      <c r="O98" s="1"/>
      <c r="P98" s="1"/>
      <c r="Q98" s="1"/>
      <c r="R98" s="1"/>
      <c r="S98" s="1"/>
      <c r="T98" s="1"/>
      <c r="U98" s="1" t="s">
        <v>6</v>
      </c>
      <c r="V98" s="1">
        <v>0</v>
      </c>
      <c r="W98" s="1"/>
      <c r="X98" s="1"/>
      <c r="Y98" s="1"/>
      <c r="Z98" s="1"/>
      <c r="AA98" s="1"/>
      <c r="AB98" s="1" t="s">
        <v>6</v>
      </c>
      <c r="AC98" s="1" t="s">
        <v>6</v>
      </c>
      <c r="AD98" s="1" t="s">
        <v>6</v>
      </c>
      <c r="AE98" s="1" t="s">
        <v>6</v>
      </c>
      <c r="AF98" s="1" t="s">
        <v>6</v>
      </c>
      <c r="AG98" s="1" t="s">
        <v>6</v>
      </c>
      <c r="AH98" s="1"/>
      <c r="AI98" s="1"/>
      <c r="AJ98" s="1"/>
      <c r="AK98" s="1"/>
      <c r="AL98" s="1"/>
      <c r="AM98" s="1"/>
      <c r="AN98" s="1"/>
      <c r="AO98" s="1"/>
      <c r="AP98" s="1" t="s">
        <v>6</v>
      </c>
      <c r="AQ98" s="1" t="s">
        <v>6</v>
      </c>
      <c r="AR98" s="1" t="s">
        <v>6</v>
      </c>
      <c r="AS98" s="1"/>
      <c r="AT98" s="1"/>
      <c r="AU98" s="1"/>
      <c r="AV98" s="1"/>
      <c r="AW98" s="1"/>
      <c r="AX98" s="1"/>
      <c r="AY98" s="1"/>
      <c r="AZ98" s="1" t="s">
        <v>6</v>
      </c>
      <c r="BA98" s="1"/>
      <c r="BB98" s="1" t="s">
        <v>6</v>
      </c>
      <c r="BC98" s="1" t="s">
        <v>6</v>
      </c>
      <c r="BD98" s="1" t="s">
        <v>6</v>
      </c>
      <c r="BE98" s="1" t="s">
        <v>6</v>
      </c>
      <c r="BF98" s="1" t="s">
        <v>6</v>
      </c>
      <c r="BG98" s="1" t="s">
        <v>6</v>
      </c>
      <c r="BH98" s="1" t="s">
        <v>6</v>
      </c>
      <c r="BI98" s="1" t="s">
        <v>6</v>
      </c>
      <c r="BJ98" s="1" t="s">
        <v>6</v>
      </c>
      <c r="BK98" s="1" t="s">
        <v>6</v>
      </c>
      <c r="BL98" s="1" t="s">
        <v>6</v>
      </c>
      <c r="BM98" s="1" t="s">
        <v>6</v>
      </c>
      <c r="BN98" s="1" t="s">
        <v>6</v>
      </c>
      <c r="BO98" s="1" t="s">
        <v>6</v>
      </c>
      <c r="BP98" s="1" t="s">
        <v>6</v>
      </c>
      <c r="BQ98" s="1"/>
      <c r="BR98" s="1"/>
      <c r="BS98" s="1"/>
      <c r="BT98" s="1"/>
      <c r="BU98" s="1"/>
      <c r="BV98" s="1"/>
      <c r="BW98" s="1"/>
      <c r="BX98" s="1">
        <v>0</v>
      </c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>
        <v>0</v>
      </c>
    </row>
    <row r="100" spans="1:118" ht="12.75">
      <c r="A100" s="2">
        <v>52</v>
      </c>
      <c r="B100" s="2">
        <f aca="true" t="shared" si="64" ref="B100:G100">B117</f>
        <v>1</v>
      </c>
      <c r="C100" s="2">
        <f t="shared" si="64"/>
        <v>4</v>
      </c>
      <c r="D100" s="2">
        <f t="shared" si="64"/>
        <v>98</v>
      </c>
      <c r="E100" s="2">
        <f t="shared" si="64"/>
        <v>0</v>
      </c>
      <c r="F100" s="2" t="str">
        <f t="shared" si="64"/>
        <v>Новый раздел</v>
      </c>
      <c r="G100" s="2" t="str">
        <f t="shared" si="64"/>
        <v>Материалы , не учтенные сборниками</v>
      </c>
      <c r="H100" s="2"/>
      <c r="I100" s="2"/>
      <c r="J100" s="2"/>
      <c r="K100" s="2"/>
      <c r="L100" s="2"/>
      <c r="M100" s="2"/>
      <c r="N100" s="2"/>
      <c r="O100" s="2">
        <f aca="true" t="shared" si="65" ref="O100:AT100">O117</f>
        <v>82294.43</v>
      </c>
      <c r="P100" s="2">
        <f t="shared" si="65"/>
        <v>82294.43</v>
      </c>
      <c r="Q100" s="2">
        <f t="shared" si="65"/>
        <v>0</v>
      </c>
      <c r="R100" s="2">
        <f t="shared" si="65"/>
        <v>0</v>
      </c>
      <c r="S100" s="2">
        <f t="shared" si="65"/>
        <v>0</v>
      </c>
      <c r="T100" s="2">
        <f t="shared" si="65"/>
        <v>0</v>
      </c>
      <c r="U100" s="2">
        <f t="shared" si="65"/>
        <v>0</v>
      </c>
      <c r="V100" s="2">
        <f t="shared" si="65"/>
        <v>0</v>
      </c>
      <c r="W100" s="2">
        <f t="shared" si="65"/>
        <v>0</v>
      </c>
      <c r="X100" s="2">
        <f t="shared" si="65"/>
        <v>0</v>
      </c>
      <c r="Y100" s="2">
        <f t="shared" si="65"/>
        <v>0</v>
      </c>
      <c r="Z100" s="2">
        <f t="shared" si="65"/>
        <v>0</v>
      </c>
      <c r="AA100" s="2">
        <f t="shared" si="65"/>
        <v>0</v>
      </c>
      <c r="AB100" s="2">
        <f t="shared" si="65"/>
        <v>82294.43</v>
      </c>
      <c r="AC100" s="2">
        <f t="shared" si="65"/>
        <v>82294.43</v>
      </c>
      <c r="AD100" s="2">
        <f t="shared" si="65"/>
        <v>0</v>
      </c>
      <c r="AE100" s="2">
        <f t="shared" si="65"/>
        <v>0</v>
      </c>
      <c r="AF100" s="2">
        <f t="shared" si="65"/>
        <v>0</v>
      </c>
      <c r="AG100" s="2">
        <f t="shared" si="65"/>
        <v>0</v>
      </c>
      <c r="AH100" s="2">
        <f t="shared" si="65"/>
        <v>0</v>
      </c>
      <c r="AI100" s="2">
        <f t="shared" si="65"/>
        <v>0</v>
      </c>
      <c r="AJ100" s="2">
        <f t="shared" si="65"/>
        <v>0</v>
      </c>
      <c r="AK100" s="2">
        <f t="shared" si="65"/>
        <v>0</v>
      </c>
      <c r="AL100" s="2">
        <f t="shared" si="65"/>
        <v>0</v>
      </c>
      <c r="AM100" s="2">
        <f t="shared" si="65"/>
        <v>0</v>
      </c>
      <c r="AN100" s="2">
        <f t="shared" si="65"/>
        <v>0</v>
      </c>
      <c r="AO100" s="2">
        <f t="shared" si="65"/>
        <v>0</v>
      </c>
      <c r="AP100" s="2">
        <f t="shared" si="65"/>
        <v>0</v>
      </c>
      <c r="AQ100" s="2">
        <f t="shared" si="65"/>
        <v>0</v>
      </c>
      <c r="AR100" s="2">
        <f t="shared" si="65"/>
        <v>82294.43</v>
      </c>
      <c r="AS100" s="2">
        <f t="shared" si="65"/>
        <v>0</v>
      </c>
      <c r="AT100" s="2">
        <f t="shared" si="65"/>
        <v>82294.43</v>
      </c>
      <c r="AU100" s="2">
        <f aca="true" t="shared" si="66" ref="AU100:BZ100">AU117</f>
        <v>0</v>
      </c>
      <c r="AV100" s="2">
        <f t="shared" si="66"/>
        <v>0</v>
      </c>
      <c r="AW100" s="2">
        <f t="shared" si="66"/>
        <v>0</v>
      </c>
      <c r="AX100" s="2">
        <f t="shared" si="66"/>
        <v>0</v>
      </c>
      <c r="AY100" s="2">
        <f t="shared" si="66"/>
        <v>0</v>
      </c>
      <c r="AZ100" s="2">
        <f t="shared" si="66"/>
        <v>0</v>
      </c>
      <c r="BA100" s="2">
        <f t="shared" si="66"/>
        <v>0</v>
      </c>
      <c r="BB100" s="2">
        <f t="shared" si="66"/>
        <v>0</v>
      </c>
      <c r="BC100" s="2">
        <f t="shared" si="66"/>
        <v>0</v>
      </c>
      <c r="BD100" s="2">
        <f t="shared" si="66"/>
        <v>0</v>
      </c>
      <c r="BE100" s="2">
        <f t="shared" si="66"/>
        <v>82294.43</v>
      </c>
      <c r="BF100" s="2">
        <f t="shared" si="66"/>
        <v>0</v>
      </c>
      <c r="BG100" s="2">
        <f t="shared" si="66"/>
        <v>82294.43</v>
      </c>
      <c r="BH100" s="2">
        <f t="shared" si="66"/>
        <v>0</v>
      </c>
      <c r="BI100" s="2">
        <f t="shared" si="66"/>
        <v>0</v>
      </c>
      <c r="BJ100" s="2">
        <f t="shared" si="66"/>
        <v>0</v>
      </c>
      <c r="BK100" s="2">
        <f t="shared" si="66"/>
        <v>0</v>
      </c>
      <c r="BL100" s="2">
        <f t="shared" si="66"/>
        <v>0</v>
      </c>
      <c r="BM100" s="2">
        <f t="shared" si="66"/>
        <v>0</v>
      </c>
      <c r="BN100" s="2">
        <f t="shared" si="66"/>
        <v>0</v>
      </c>
      <c r="BO100" s="3">
        <f t="shared" si="66"/>
        <v>0</v>
      </c>
      <c r="BP100" s="3">
        <f t="shared" si="66"/>
        <v>0</v>
      </c>
      <c r="BQ100" s="3">
        <f t="shared" si="66"/>
        <v>0</v>
      </c>
      <c r="BR100" s="3">
        <f t="shared" si="66"/>
        <v>0</v>
      </c>
      <c r="BS100" s="3">
        <f t="shared" si="66"/>
        <v>0</v>
      </c>
      <c r="BT100" s="3">
        <f t="shared" si="66"/>
        <v>0</v>
      </c>
      <c r="BU100" s="3">
        <f t="shared" si="66"/>
        <v>0</v>
      </c>
      <c r="BV100" s="3">
        <f t="shared" si="66"/>
        <v>0</v>
      </c>
      <c r="BW100" s="3">
        <f t="shared" si="66"/>
        <v>0</v>
      </c>
      <c r="BX100" s="3">
        <f t="shared" si="66"/>
        <v>0</v>
      </c>
      <c r="BY100" s="3">
        <f t="shared" si="66"/>
        <v>0</v>
      </c>
      <c r="BZ100" s="3">
        <f t="shared" si="66"/>
        <v>0</v>
      </c>
      <c r="CA100" s="3">
        <f aca="true" t="shared" si="67" ref="CA100:DF100">CA117</f>
        <v>0</v>
      </c>
      <c r="CB100" s="3">
        <f t="shared" si="67"/>
        <v>0</v>
      </c>
      <c r="CC100" s="3">
        <f t="shared" si="67"/>
        <v>0</v>
      </c>
      <c r="CD100" s="3">
        <f t="shared" si="67"/>
        <v>0</v>
      </c>
      <c r="CE100" s="3">
        <f t="shared" si="67"/>
        <v>0</v>
      </c>
      <c r="CF100" s="3">
        <f t="shared" si="67"/>
        <v>0</v>
      </c>
      <c r="CG100" s="3">
        <f t="shared" si="67"/>
        <v>0</v>
      </c>
      <c r="CH100" s="3">
        <f t="shared" si="67"/>
        <v>0</v>
      </c>
      <c r="CI100" s="3">
        <f t="shared" si="67"/>
        <v>0</v>
      </c>
      <c r="CJ100" s="3">
        <f t="shared" si="67"/>
        <v>0</v>
      </c>
      <c r="CK100" s="3">
        <f t="shared" si="67"/>
        <v>0</v>
      </c>
      <c r="CL100" s="3">
        <f t="shared" si="67"/>
        <v>0</v>
      </c>
      <c r="CM100" s="3">
        <f t="shared" si="67"/>
        <v>0</v>
      </c>
      <c r="CN100" s="3">
        <f t="shared" si="67"/>
        <v>0</v>
      </c>
      <c r="CO100" s="3">
        <f t="shared" si="67"/>
        <v>0</v>
      </c>
      <c r="CP100" s="3">
        <f t="shared" si="67"/>
        <v>0</v>
      </c>
      <c r="CQ100" s="3">
        <f t="shared" si="67"/>
        <v>0</v>
      </c>
      <c r="CR100" s="3">
        <f t="shared" si="67"/>
        <v>0</v>
      </c>
      <c r="CS100" s="3">
        <f t="shared" si="67"/>
        <v>0</v>
      </c>
      <c r="CT100" s="3">
        <f t="shared" si="67"/>
        <v>0</v>
      </c>
      <c r="CU100" s="3">
        <f t="shared" si="67"/>
        <v>0</v>
      </c>
      <c r="CV100" s="3">
        <f t="shared" si="67"/>
        <v>0</v>
      </c>
      <c r="CW100" s="3">
        <f t="shared" si="67"/>
        <v>0</v>
      </c>
      <c r="CX100" s="3">
        <f t="shared" si="67"/>
        <v>0</v>
      </c>
      <c r="CY100" s="3">
        <f t="shared" si="67"/>
        <v>0</v>
      </c>
      <c r="CZ100" s="3">
        <f t="shared" si="67"/>
        <v>0</v>
      </c>
      <c r="DA100" s="3">
        <f t="shared" si="67"/>
        <v>0</v>
      </c>
      <c r="DB100" s="3">
        <f t="shared" si="67"/>
        <v>0</v>
      </c>
      <c r="DC100" s="3">
        <f t="shared" si="67"/>
        <v>0</v>
      </c>
      <c r="DD100" s="3">
        <f t="shared" si="67"/>
        <v>0</v>
      </c>
      <c r="DE100" s="3">
        <f t="shared" si="67"/>
        <v>0</v>
      </c>
      <c r="DF100" s="3">
        <f t="shared" si="67"/>
        <v>0</v>
      </c>
      <c r="DG100" s="3">
        <f aca="true" t="shared" si="68" ref="DG100:DN100">DG117</f>
        <v>0</v>
      </c>
      <c r="DH100" s="3">
        <f t="shared" si="68"/>
        <v>0</v>
      </c>
      <c r="DI100" s="3">
        <f t="shared" si="68"/>
        <v>0</v>
      </c>
      <c r="DJ100" s="3">
        <f t="shared" si="68"/>
        <v>0</v>
      </c>
      <c r="DK100" s="3">
        <f t="shared" si="68"/>
        <v>0</v>
      </c>
      <c r="DL100" s="3">
        <f t="shared" si="68"/>
        <v>0</v>
      </c>
      <c r="DM100" s="3">
        <f t="shared" si="68"/>
        <v>0</v>
      </c>
      <c r="DN100" s="3">
        <f t="shared" si="68"/>
        <v>0</v>
      </c>
    </row>
    <row r="102" spans="1:200" ht="12.75">
      <c r="A102">
        <v>17</v>
      </c>
      <c r="B102">
        <v>1</v>
      </c>
      <c r="E102" t="s">
        <v>187</v>
      </c>
      <c r="F102" t="s">
        <v>188</v>
      </c>
      <c r="G102" t="s">
        <v>189</v>
      </c>
      <c r="H102" t="s">
        <v>190</v>
      </c>
      <c r="I102">
        <v>1</v>
      </c>
      <c r="J102">
        <v>0</v>
      </c>
      <c r="O102">
        <f aca="true" t="shared" si="69" ref="O102:O115">ROUND(CP102,2)</f>
        <v>74339</v>
      </c>
      <c r="P102">
        <f aca="true" t="shared" si="70" ref="P102:P115">ROUND(CQ102*I102,2)</f>
        <v>74339</v>
      </c>
      <c r="Q102">
        <f aca="true" t="shared" si="71" ref="Q102:Q115">ROUND(CR102*I102,2)</f>
        <v>0</v>
      </c>
      <c r="R102">
        <f aca="true" t="shared" si="72" ref="R102:R115">ROUND(CS102*I102,2)</f>
        <v>0</v>
      </c>
      <c r="S102">
        <f aca="true" t="shared" si="73" ref="S102:S115">ROUND(CT102*I102,2)</f>
        <v>0</v>
      </c>
      <c r="T102">
        <f aca="true" t="shared" si="74" ref="T102:T115">ROUND(CU102*I102,2)</f>
        <v>0</v>
      </c>
      <c r="U102">
        <f aca="true" t="shared" si="75" ref="U102:U115">CV102*I102</f>
        <v>0</v>
      </c>
      <c r="V102">
        <f aca="true" t="shared" si="76" ref="V102:V115">CW102*I102</f>
        <v>0</v>
      </c>
      <c r="W102">
        <f aca="true" t="shared" si="77" ref="W102:W115">ROUND(CX102*I102,2)</f>
        <v>0</v>
      </c>
      <c r="X102">
        <f aca="true" t="shared" si="78" ref="X102:X115">ROUND(CY102,2)</f>
        <v>0</v>
      </c>
      <c r="Y102">
        <f aca="true" t="shared" si="79" ref="Y102:Y115">ROUND(CZ102,2)</f>
        <v>0</v>
      </c>
      <c r="AA102">
        <v>30357491</v>
      </c>
      <c r="AB102">
        <f aca="true" t="shared" si="80" ref="AB102:AB115">(AC102+AD102+AF102)</f>
        <v>17450.47</v>
      </c>
      <c r="AC102">
        <f aca="true" t="shared" si="81" ref="AC102:AC115">(ES102)</f>
        <v>17450.47</v>
      </c>
      <c r="AD102">
        <f aca="true" t="shared" si="82" ref="AD102:AD115">(((ET102)-(EU102))+AE102)</f>
        <v>0</v>
      </c>
      <c r="AE102">
        <f aca="true" t="shared" si="83" ref="AE102:AE115">(EU102)</f>
        <v>0</v>
      </c>
      <c r="AF102">
        <f aca="true" t="shared" si="84" ref="AF102:AF115">(EV102)</f>
        <v>0</v>
      </c>
      <c r="AG102">
        <f aca="true" t="shared" si="85" ref="AG102:AG115">(AP102)</f>
        <v>0</v>
      </c>
      <c r="AH102">
        <f aca="true" t="shared" si="86" ref="AH102:AH115">(EW102)</f>
        <v>0</v>
      </c>
      <c r="AI102">
        <f aca="true" t="shared" si="87" ref="AI102:AI115">(EX102)</f>
        <v>0</v>
      </c>
      <c r="AJ102">
        <f aca="true" t="shared" si="88" ref="AJ102:AJ115">(AS102)</f>
        <v>0</v>
      </c>
      <c r="AK102">
        <v>17450.47</v>
      </c>
      <c r="AL102">
        <v>17450.47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  <c r="AS102">
        <v>0</v>
      </c>
      <c r="AT102">
        <v>0</v>
      </c>
      <c r="AU102">
        <v>0</v>
      </c>
      <c r="AV102">
        <v>1</v>
      </c>
      <c r="AW102">
        <v>1</v>
      </c>
      <c r="AZ102">
        <v>1</v>
      </c>
      <c r="BA102">
        <v>1</v>
      </c>
      <c r="BB102">
        <v>1</v>
      </c>
      <c r="BC102">
        <v>4.26</v>
      </c>
      <c r="BH102">
        <v>3</v>
      </c>
      <c r="BI102">
        <v>2</v>
      </c>
      <c r="BM102">
        <v>0</v>
      </c>
      <c r="BN102">
        <v>0</v>
      </c>
      <c r="BP102">
        <v>0</v>
      </c>
      <c r="BQ102">
        <v>0</v>
      </c>
      <c r="BS102">
        <v>1</v>
      </c>
      <c r="BT102">
        <v>1</v>
      </c>
      <c r="BU102">
        <v>1</v>
      </c>
      <c r="BV102">
        <v>1</v>
      </c>
      <c r="BW102">
        <v>1</v>
      </c>
      <c r="BX102">
        <v>1</v>
      </c>
      <c r="BZ102">
        <v>0</v>
      </c>
      <c r="CA102">
        <v>0</v>
      </c>
      <c r="CF102">
        <v>0</v>
      </c>
      <c r="CG102">
        <v>0</v>
      </c>
      <c r="CM102">
        <v>0</v>
      </c>
      <c r="CO102">
        <v>0</v>
      </c>
      <c r="CP102">
        <f aca="true" t="shared" si="89" ref="CP102:CP115">(P102+Q102+S102)</f>
        <v>74339</v>
      </c>
      <c r="CQ102">
        <f aca="true" t="shared" si="90" ref="CQ102:CQ115">((AC102*AW102))*BC102</f>
        <v>74339.0022</v>
      </c>
      <c r="CR102">
        <f aca="true" t="shared" si="91" ref="CR102:CR115">((AD102*AV102))*BB102</f>
        <v>0</v>
      </c>
      <c r="CS102">
        <f aca="true" t="shared" si="92" ref="CS102:CS115">((AE102*AV102))*BS102</f>
        <v>0</v>
      </c>
      <c r="CT102">
        <f aca="true" t="shared" si="93" ref="CT102:CT115">((AF102*AV102))*BA102</f>
        <v>0</v>
      </c>
      <c r="CU102">
        <f aca="true" t="shared" si="94" ref="CU102:CU115">AG102</f>
        <v>0</v>
      </c>
      <c r="CV102">
        <f aca="true" t="shared" si="95" ref="CV102:CV115">(AH102*AV102)</f>
        <v>0</v>
      </c>
      <c r="CW102">
        <f aca="true" t="shared" si="96" ref="CW102:CW115">AI102</f>
        <v>0</v>
      </c>
      <c r="CX102">
        <f aca="true" t="shared" si="97" ref="CX102:CX115">AJ102</f>
        <v>0</v>
      </c>
      <c r="CY102">
        <f aca="true" t="shared" si="98" ref="CY102:CY115">S102*(BZ102/100)</f>
        <v>0</v>
      </c>
      <c r="CZ102">
        <f aca="true" t="shared" si="99" ref="CZ102:CZ115">S102*(CA102/100)</f>
        <v>0</v>
      </c>
      <c r="DN102">
        <v>0</v>
      </c>
      <c r="DO102">
        <v>0</v>
      </c>
      <c r="DP102">
        <v>1</v>
      </c>
      <c r="DQ102">
        <v>1</v>
      </c>
      <c r="DU102">
        <v>1013</v>
      </c>
      <c r="DV102" t="s">
        <v>190</v>
      </c>
      <c r="DW102" t="s">
        <v>190</v>
      </c>
      <c r="DX102">
        <v>1</v>
      </c>
      <c r="EE102">
        <v>30354459</v>
      </c>
      <c r="EF102">
        <v>0</v>
      </c>
      <c r="EH102">
        <v>0</v>
      </c>
      <c r="EJ102">
        <v>4</v>
      </c>
      <c r="EK102">
        <v>0</v>
      </c>
      <c r="EL102" t="s">
        <v>191</v>
      </c>
      <c r="EM102" t="s">
        <v>192</v>
      </c>
      <c r="EQ102">
        <v>0</v>
      </c>
      <c r="ER102">
        <v>0</v>
      </c>
      <c r="ES102">
        <v>17450.47</v>
      </c>
      <c r="ET102">
        <v>0</v>
      </c>
      <c r="EU102">
        <v>0</v>
      </c>
      <c r="EV102">
        <v>0</v>
      </c>
      <c r="EW102">
        <v>0</v>
      </c>
      <c r="EX102">
        <v>0</v>
      </c>
      <c r="EY102">
        <v>0</v>
      </c>
      <c r="EZ102">
        <v>0</v>
      </c>
      <c r="FQ102">
        <v>0</v>
      </c>
      <c r="FR102">
        <f aca="true" t="shared" si="100" ref="FR102:FR115">ROUND(IF(AND(BH102=3,BI102=3),P102,0),2)</f>
        <v>0</v>
      </c>
      <c r="FS102">
        <v>0</v>
      </c>
      <c r="FX102">
        <v>0</v>
      </c>
      <c r="FY102">
        <v>0</v>
      </c>
      <c r="GG102">
        <v>2</v>
      </c>
      <c r="GH102">
        <v>0</v>
      </c>
      <c r="GI102">
        <v>0</v>
      </c>
      <c r="GJ102">
        <v>0</v>
      </c>
      <c r="GK102">
        <f>ROUND(R102*(R12)/100,2)</f>
        <v>0</v>
      </c>
      <c r="GL102">
        <f aca="true" t="shared" si="101" ref="GL102:GL115">ROUND(IF(AND(BH102=3,BI102=3,FS102&lt;&gt;0),P102,0),2)</f>
        <v>0</v>
      </c>
      <c r="GM102">
        <f aca="true" t="shared" si="102" ref="GM102:GM115">O102+X102+Y102+GK102</f>
        <v>74339</v>
      </c>
      <c r="GN102">
        <f aca="true" t="shared" si="103" ref="GN102:GN115">ROUND(IF(OR(BI102=0,BI102=1),O102+X102+Y102+GK102,0),2)</f>
        <v>0</v>
      </c>
      <c r="GO102">
        <f aca="true" t="shared" si="104" ref="GO102:GO115">ROUND(IF(BI102=2,O102+X102+Y102+GK102,0),2)</f>
        <v>74339</v>
      </c>
      <c r="GP102">
        <f aca="true" t="shared" si="105" ref="GP102:GP115">ROUND(IF(BI102=4,O102+X102+Y102+GK102,0),2)</f>
        <v>0</v>
      </c>
      <c r="GR102">
        <v>0</v>
      </c>
    </row>
    <row r="103" spans="1:200" ht="12.75">
      <c r="A103">
        <v>17</v>
      </c>
      <c r="B103">
        <v>1</v>
      </c>
      <c r="E103" t="s">
        <v>193</v>
      </c>
      <c r="F103" t="s">
        <v>194</v>
      </c>
      <c r="G103" t="s">
        <v>195</v>
      </c>
      <c r="H103" t="s">
        <v>196</v>
      </c>
      <c r="I103">
        <v>5.1</v>
      </c>
      <c r="J103">
        <v>0</v>
      </c>
      <c r="O103">
        <f t="shared" si="69"/>
        <v>43.03</v>
      </c>
      <c r="P103">
        <f t="shared" si="70"/>
        <v>43.03</v>
      </c>
      <c r="Q103">
        <f t="shared" si="71"/>
        <v>0</v>
      </c>
      <c r="R103">
        <f t="shared" si="72"/>
        <v>0</v>
      </c>
      <c r="S103">
        <f t="shared" si="73"/>
        <v>0</v>
      </c>
      <c r="T103">
        <f t="shared" si="74"/>
        <v>0</v>
      </c>
      <c r="U103">
        <f t="shared" si="75"/>
        <v>0</v>
      </c>
      <c r="V103">
        <f t="shared" si="76"/>
        <v>0</v>
      </c>
      <c r="W103">
        <f t="shared" si="77"/>
        <v>0</v>
      </c>
      <c r="X103">
        <f t="shared" si="78"/>
        <v>0</v>
      </c>
      <c r="Y103">
        <f t="shared" si="79"/>
        <v>0</v>
      </c>
      <c r="AA103">
        <v>30357491</v>
      </c>
      <c r="AB103">
        <f t="shared" si="80"/>
        <v>2.67</v>
      </c>
      <c r="AC103">
        <f t="shared" si="81"/>
        <v>2.67</v>
      </c>
      <c r="AD103">
        <f t="shared" si="82"/>
        <v>0</v>
      </c>
      <c r="AE103">
        <f t="shared" si="83"/>
        <v>0</v>
      </c>
      <c r="AF103">
        <f t="shared" si="84"/>
        <v>0</v>
      </c>
      <c r="AG103">
        <f t="shared" si="85"/>
        <v>0</v>
      </c>
      <c r="AH103">
        <f t="shared" si="86"/>
        <v>0</v>
      </c>
      <c r="AI103">
        <f t="shared" si="87"/>
        <v>0</v>
      </c>
      <c r="AJ103">
        <f t="shared" si="88"/>
        <v>0</v>
      </c>
      <c r="AK103">
        <v>2.67</v>
      </c>
      <c r="AL103">
        <v>2.67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  <c r="AS103">
        <v>0</v>
      </c>
      <c r="AT103">
        <v>0</v>
      </c>
      <c r="AU103">
        <v>0</v>
      </c>
      <c r="AV103">
        <v>1</v>
      </c>
      <c r="AW103">
        <v>1</v>
      </c>
      <c r="AZ103">
        <v>1</v>
      </c>
      <c r="BA103">
        <v>1</v>
      </c>
      <c r="BB103">
        <v>1</v>
      </c>
      <c r="BC103">
        <v>3.16</v>
      </c>
      <c r="BH103">
        <v>3</v>
      </c>
      <c r="BI103">
        <v>2</v>
      </c>
      <c r="BJ103" t="s">
        <v>197</v>
      </c>
      <c r="BM103">
        <v>1617</v>
      </c>
      <c r="BN103">
        <v>0</v>
      </c>
      <c r="BO103" t="s">
        <v>194</v>
      </c>
      <c r="BP103">
        <v>1</v>
      </c>
      <c r="BQ103">
        <v>200</v>
      </c>
      <c r="BS103">
        <v>1</v>
      </c>
      <c r="BT103">
        <v>1</v>
      </c>
      <c r="BU103">
        <v>1</v>
      </c>
      <c r="BV103">
        <v>1</v>
      </c>
      <c r="BW103">
        <v>1</v>
      </c>
      <c r="BX103">
        <v>1</v>
      </c>
      <c r="BZ103">
        <v>0</v>
      </c>
      <c r="CA103">
        <v>0</v>
      </c>
      <c r="CF103">
        <v>0</v>
      </c>
      <c r="CG103">
        <v>0</v>
      </c>
      <c r="CM103">
        <v>0</v>
      </c>
      <c r="CO103">
        <v>0</v>
      </c>
      <c r="CP103">
        <f t="shared" si="89"/>
        <v>43.03</v>
      </c>
      <c r="CQ103">
        <f t="shared" si="90"/>
        <v>8.4372</v>
      </c>
      <c r="CR103">
        <f t="shared" si="91"/>
        <v>0</v>
      </c>
      <c r="CS103">
        <f t="shared" si="92"/>
        <v>0</v>
      </c>
      <c r="CT103">
        <f t="shared" si="93"/>
        <v>0</v>
      </c>
      <c r="CU103">
        <f t="shared" si="94"/>
        <v>0</v>
      </c>
      <c r="CV103">
        <f t="shared" si="95"/>
        <v>0</v>
      </c>
      <c r="CW103">
        <f t="shared" si="96"/>
        <v>0</v>
      </c>
      <c r="CX103">
        <f t="shared" si="97"/>
        <v>0</v>
      </c>
      <c r="CY103">
        <f t="shared" si="98"/>
        <v>0</v>
      </c>
      <c r="CZ103">
        <f t="shared" si="99"/>
        <v>0</v>
      </c>
      <c r="DN103">
        <v>0</v>
      </c>
      <c r="DO103">
        <v>0</v>
      </c>
      <c r="DP103">
        <v>1</v>
      </c>
      <c r="DQ103">
        <v>1</v>
      </c>
      <c r="DU103">
        <v>1003</v>
      </c>
      <c r="DV103" t="s">
        <v>196</v>
      </c>
      <c r="DW103" t="s">
        <v>196</v>
      </c>
      <c r="DX103">
        <v>1</v>
      </c>
      <c r="EE103">
        <v>30356076</v>
      </c>
      <c r="EF103">
        <v>200</v>
      </c>
      <c r="EG103" t="s">
        <v>198</v>
      </c>
      <c r="EH103">
        <v>0</v>
      </c>
      <c r="EJ103">
        <v>1</v>
      </c>
      <c r="EK103">
        <v>1617</v>
      </c>
      <c r="EL103" t="s">
        <v>199</v>
      </c>
      <c r="EM103" t="s">
        <v>200</v>
      </c>
      <c r="EQ103">
        <v>0</v>
      </c>
      <c r="ER103">
        <v>2.67</v>
      </c>
      <c r="ES103">
        <v>2.67</v>
      </c>
      <c r="ET103">
        <v>0</v>
      </c>
      <c r="EU103">
        <v>0</v>
      </c>
      <c r="EV103">
        <v>0</v>
      </c>
      <c r="EW103">
        <v>0</v>
      </c>
      <c r="EX103">
        <v>0</v>
      </c>
      <c r="EY103">
        <v>0</v>
      </c>
      <c r="EZ103">
        <v>0</v>
      </c>
      <c r="FQ103">
        <v>0</v>
      </c>
      <c r="FR103">
        <f t="shared" si="100"/>
        <v>0</v>
      </c>
      <c r="FS103">
        <v>0</v>
      </c>
      <c r="FX103">
        <v>0</v>
      </c>
      <c r="FY103">
        <v>0</v>
      </c>
      <c r="GG103">
        <v>2</v>
      </c>
      <c r="GH103">
        <v>0</v>
      </c>
      <c r="GI103">
        <v>0</v>
      </c>
      <c r="GJ103">
        <v>0</v>
      </c>
      <c r="GK103">
        <f>ROUND(R103*(R12)/100,2)</f>
        <v>0</v>
      </c>
      <c r="GL103">
        <f t="shared" si="101"/>
        <v>0</v>
      </c>
      <c r="GM103">
        <f t="shared" si="102"/>
        <v>43.03</v>
      </c>
      <c r="GN103">
        <f t="shared" si="103"/>
        <v>0</v>
      </c>
      <c r="GO103">
        <f t="shared" si="104"/>
        <v>43.03</v>
      </c>
      <c r="GP103">
        <f t="shared" si="105"/>
        <v>0</v>
      </c>
      <c r="GR103">
        <v>0</v>
      </c>
    </row>
    <row r="104" spans="1:200" ht="12.75">
      <c r="A104">
        <v>17</v>
      </c>
      <c r="B104">
        <v>1</v>
      </c>
      <c r="E104" t="s">
        <v>201</v>
      </c>
      <c r="F104" t="s">
        <v>202</v>
      </c>
      <c r="G104" t="s">
        <v>203</v>
      </c>
      <c r="H104" t="s">
        <v>196</v>
      </c>
      <c r="I104">
        <v>7.14</v>
      </c>
      <c r="J104">
        <v>0</v>
      </c>
      <c r="O104">
        <f t="shared" si="69"/>
        <v>86.22</v>
      </c>
      <c r="P104">
        <f t="shared" si="70"/>
        <v>86.22</v>
      </c>
      <c r="Q104">
        <f t="shared" si="71"/>
        <v>0</v>
      </c>
      <c r="R104">
        <f t="shared" si="72"/>
        <v>0</v>
      </c>
      <c r="S104">
        <f t="shared" si="73"/>
        <v>0</v>
      </c>
      <c r="T104">
        <f t="shared" si="74"/>
        <v>0</v>
      </c>
      <c r="U104">
        <f t="shared" si="75"/>
        <v>0</v>
      </c>
      <c r="V104">
        <f t="shared" si="76"/>
        <v>0</v>
      </c>
      <c r="W104">
        <f t="shared" si="77"/>
        <v>0</v>
      </c>
      <c r="X104">
        <f t="shared" si="78"/>
        <v>0</v>
      </c>
      <c r="Y104">
        <f t="shared" si="79"/>
        <v>0</v>
      </c>
      <c r="AA104">
        <v>30357491</v>
      </c>
      <c r="AB104">
        <f t="shared" si="80"/>
        <v>3.45</v>
      </c>
      <c r="AC104">
        <f t="shared" si="81"/>
        <v>3.45</v>
      </c>
      <c r="AD104">
        <f t="shared" si="82"/>
        <v>0</v>
      </c>
      <c r="AE104">
        <f t="shared" si="83"/>
        <v>0</v>
      </c>
      <c r="AF104">
        <f t="shared" si="84"/>
        <v>0</v>
      </c>
      <c r="AG104">
        <f t="shared" si="85"/>
        <v>0</v>
      </c>
      <c r="AH104">
        <f t="shared" si="86"/>
        <v>0</v>
      </c>
      <c r="AI104">
        <f t="shared" si="87"/>
        <v>0</v>
      </c>
      <c r="AJ104">
        <f t="shared" si="88"/>
        <v>0</v>
      </c>
      <c r="AK104">
        <v>3.45</v>
      </c>
      <c r="AL104">
        <v>3.45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  <c r="AS104">
        <v>0</v>
      </c>
      <c r="AT104">
        <v>0</v>
      </c>
      <c r="AU104">
        <v>0</v>
      </c>
      <c r="AV104">
        <v>1</v>
      </c>
      <c r="AW104">
        <v>1</v>
      </c>
      <c r="AZ104">
        <v>1</v>
      </c>
      <c r="BA104">
        <v>1</v>
      </c>
      <c r="BB104">
        <v>1</v>
      </c>
      <c r="BC104">
        <v>3.5</v>
      </c>
      <c r="BH104">
        <v>3</v>
      </c>
      <c r="BI104">
        <v>2</v>
      </c>
      <c r="BJ104" t="s">
        <v>204</v>
      </c>
      <c r="BM104">
        <v>1617</v>
      </c>
      <c r="BN104">
        <v>0</v>
      </c>
      <c r="BO104" t="s">
        <v>202</v>
      </c>
      <c r="BP104">
        <v>1</v>
      </c>
      <c r="BQ104">
        <v>200</v>
      </c>
      <c r="BS104">
        <v>1</v>
      </c>
      <c r="BT104">
        <v>1</v>
      </c>
      <c r="BU104">
        <v>1</v>
      </c>
      <c r="BV104">
        <v>1</v>
      </c>
      <c r="BW104">
        <v>1</v>
      </c>
      <c r="BX104">
        <v>1</v>
      </c>
      <c r="BZ104">
        <v>0</v>
      </c>
      <c r="CA104">
        <v>0</v>
      </c>
      <c r="CF104">
        <v>0</v>
      </c>
      <c r="CG104">
        <v>0</v>
      </c>
      <c r="CM104">
        <v>0</v>
      </c>
      <c r="CO104">
        <v>0</v>
      </c>
      <c r="CP104">
        <f t="shared" si="89"/>
        <v>86.22</v>
      </c>
      <c r="CQ104">
        <f t="shared" si="90"/>
        <v>12.075000000000001</v>
      </c>
      <c r="CR104">
        <f t="shared" si="91"/>
        <v>0</v>
      </c>
      <c r="CS104">
        <f t="shared" si="92"/>
        <v>0</v>
      </c>
      <c r="CT104">
        <f t="shared" si="93"/>
        <v>0</v>
      </c>
      <c r="CU104">
        <f t="shared" si="94"/>
        <v>0</v>
      </c>
      <c r="CV104">
        <f t="shared" si="95"/>
        <v>0</v>
      </c>
      <c r="CW104">
        <f t="shared" si="96"/>
        <v>0</v>
      </c>
      <c r="CX104">
        <f t="shared" si="97"/>
        <v>0</v>
      </c>
      <c r="CY104">
        <f t="shared" si="98"/>
        <v>0</v>
      </c>
      <c r="CZ104">
        <f t="shared" si="99"/>
        <v>0</v>
      </c>
      <c r="DN104">
        <v>0</v>
      </c>
      <c r="DO104">
        <v>0</v>
      </c>
      <c r="DP104">
        <v>1</v>
      </c>
      <c r="DQ104">
        <v>1</v>
      </c>
      <c r="DU104">
        <v>1003</v>
      </c>
      <c r="DV104" t="s">
        <v>196</v>
      </c>
      <c r="DW104" t="s">
        <v>196</v>
      </c>
      <c r="DX104">
        <v>1</v>
      </c>
      <c r="EE104">
        <v>30356076</v>
      </c>
      <c r="EF104">
        <v>200</v>
      </c>
      <c r="EG104" t="s">
        <v>198</v>
      </c>
      <c r="EH104">
        <v>0</v>
      </c>
      <c r="EJ104">
        <v>1</v>
      </c>
      <c r="EK104">
        <v>1617</v>
      </c>
      <c r="EL104" t="s">
        <v>199</v>
      </c>
      <c r="EM104" t="s">
        <v>200</v>
      </c>
      <c r="EQ104">
        <v>0</v>
      </c>
      <c r="ER104">
        <v>3.45</v>
      </c>
      <c r="ES104">
        <v>3.45</v>
      </c>
      <c r="ET104">
        <v>0</v>
      </c>
      <c r="EU104">
        <v>0</v>
      </c>
      <c r="EV104">
        <v>0</v>
      </c>
      <c r="EW104">
        <v>0</v>
      </c>
      <c r="EX104">
        <v>0</v>
      </c>
      <c r="EY104">
        <v>0</v>
      </c>
      <c r="EZ104">
        <v>0</v>
      </c>
      <c r="FQ104">
        <v>0</v>
      </c>
      <c r="FR104">
        <f t="shared" si="100"/>
        <v>0</v>
      </c>
      <c r="FS104">
        <v>0</v>
      </c>
      <c r="FX104">
        <v>0</v>
      </c>
      <c r="FY104">
        <v>0</v>
      </c>
      <c r="GG104">
        <v>2</v>
      </c>
      <c r="GH104">
        <v>0</v>
      </c>
      <c r="GI104">
        <v>0</v>
      </c>
      <c r="GJ104">
        <v>0</v>
      </c>
      <c r="GK104">
        <f>ROUND(R104*(R12)/100,2)</f>
        <v>0</v>
      </c>
      <c r="GL104">
        <f t="shared" si="101"/>
        <v>0</v>
      </c>
      <c r="GM104">
        <f t="shared" si="102"/>
        <v>86.22</v>
      </c>
      <c r="GN104">
        <f t="shared" si="103"/>
        <v>0</v>
      </c>
      <c r="GO104">
        <f t="shared" si="104"/>
        <v>86.22</v>
      </c>
      <c r="GP104">
        <f t="shared" si="105"/>
        <v>0</v>
      </c>
      <c r="GR104">
        <v>0</v>
      </c>
    </row>
    <row r="105" spans="1:200" ht="12.75">
      <c r="A105">
        <v>17</v>
      </c>
      <c r="B105">
        <v>1</v>
      </c>
      <c r="E105" t="s">
        <v>205</v>
      </c>
      <c r="F105" t="s">
        <v>206</v>
      </c>
      <c r="G105" t="s">
        <v>207</v>
      </c>
      <c r="H105" t="s">
        <v>208</v>
      </c>
      <c r="I105">
        <v>0.06732</v>
      </c>
      <c r="J105">
        <v>0</v>
      </c>
      <c r="O105">
        <f t="shared" si="69"/>
        <v>2085.05</v>
      </c>
      <c r="P105">
        <f t="shared" si="70"/>
        <v>2085.05</v>
      </c>
      <c r="Q105">
        <f t="shared" si="71"/>
        <v>0</v>
      </c>
      <c r="R105">
        <f t="shared" si="72"/>
        <v>0</v>
      </c>
      <c r="S105">
        <f t="shared" si="73"/>
        <v>0</v>
      </c>
      <c r="T105">
        <f t="shared" si="74"/>
        <v>0</v>
      </c>
      <c r="U105">
        <f t="shared" si="75"/>
        <v>0</v>
      </c>
      <c r="V105">
        <f t="shared" si="76"/>
        <v>0</v>
      </c>
      <c r="W105">
        <f t="shared" si="77"/>
        <v>0</v>
      </c>
      <c r="X105">
        <f t="shared" si="78"/>
        <v>0</v>
      </c>
      <c r="Y105">
        <f t="shared" si="79"/>
        <v>0</v>
      </c>
      <c r="AA105">
        <v>30357491</v>
      </c>
      <c r="AB105">
        <f t="shared" si="80"/>
        <v>12798.46</v>
      </c>
      <c r="AC105">
        <f t="shared" si="81"/>
        <v>12798.46</v>
      </c>
      <c r="AD105">
        <f t="shared" si="82"/>
        <v>0</v>
      </c>
      <c r="AE105">
        <f t="shared" si="83"/>
        <v>0</v>
      </c>
      <c r="AF105">
        <f t="shared" si="84"/>
        <v>0</v>
      </c>
      <c r="AG105">
        <f t="shared" si="85"/>
        <v>0</v>
      </c>
      <c r="AH105">
        <f t="shared" si="86"/>
        <v>0</v>
      </c>
      <c r="AI105">
        <f t="shared" si="87"/>
        <v>0</v>
      </c>
      <c r="AJ105">
        <f t="shared" si="88"/>
        <v>0</v>
      </c>
      <c r="AK105">
        <v>12798.46</v>
      </c>
      <c r="AL105">
        <v>12798.46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  <c r="AS105">
        <v>0</v>
      </c>
      <c r="AT105">
        <v>0</v>
      </c>
      <c r="AU105">
        <v>0</v>
      </c>
      <c r="AV105">
        <v>1</v>
      </c>
      <c r="AW105">
        <v>1</v>
      </c>
      <c r="AZ105">
        <v>1</v>
      </c>
      <c r="BA105">
        <v>1</v>
      </c>
      <c r="BB105">
        <v>1</v>
      </c>
      <c r="BC105">
        <v>2.42</v>
      </c>
      <c r="BH105">
        <v>3</v>
      </c>
      <c r="BI105">
        <v>2</v>
      </c>
      <c r="BJ105" t="s">
        <v>209</v>
      </c>
      <c r="BM105">
        <v>1618</v>
      </c>
      <c r="BN105">
        <v>0</v>
      </c>
      <c r="BO105" t="s">
        <v>206</v>
      </c>
      <c r="BP105">
        <v>1</v>
      </c>
      <c r="BQ105">
        <v>201</v>
      </c>
      <c r="BS105">
        <v>1</v>
      </c>
      <c r="BT105">
        <v>1</v>
      </c>
      <c r="BU105">
        <v>1</v>
      </c>
      <c r="BV105">
        <v>1</v>
      </c>
      <c r="BW105">
        <v>1</v>
      </c>
      <c r="BX105">
        <v>1</v>
      </c>
      <c r="BZ105">
        <v>0</v>
      </c>
      <c r="CA105">
        <v>0</v>
      </c>
      <c r="CF105">
        <v>0</v>
      </c>
      <c r="CG105">
        <v>0</v>
      </c>
      <c r="CM105">
        <v>0</v>
      </c>
      <c r="CO105">
        <v>0</v>
      </c>
      <c r="CP105">
        <f t="shared" si="89"/>
        <v>2085.05</v>
      </c>
      <c r="CQ105">
        <f t="shared" si="90"/>
        <v>30972.273199999996</v>
      </c>
      <c r="CR105">
        <f t="shared" si="91"/>
        <v>0</v>
      </c>
      <c r="CS105">
        <f t="shared" si="92"/>
        <v>0</v>
      </c>
      <c r="CT105">
        <f t="shared" si="93"/>
        <v>0</v>
      </c>
      <c r="CU105">
        <f t="shared" si="94"/>
        <v>0</v>
      </c>
      <c r="CV105">
        <f t="shared" si="95"/>
        <v>0</v>
      </c>
      <c r="CW105">
        <f t="shared" si="96"/>
        <v>0</v>
      </c>
      <c r="CX105">
        <f t="shared" si="97"/>
        <v>0</v>
      </c>
      <c r="CY105">
        <f t="shared" si="98"/>
        <v>0</v>
      </c>
      <c r="CZ105">
        <f t="shared" si="99"/>
        <v>0</v>
      </c>
      <c r="DN105">
        <v>0</v>
      </c>
      <c r="DO105">
        <v>0</v>
      </c>
      <c r="DP105">
        <v>1</v>
      </c>
      <c r="DQ105">
        <v>1</v>
      </c>
      <c r="DU105">
        <v>1003</v>
      </c>
      <c r="DV105" t="s">
        <v>208</v>
      </c>
      <c r="DW105" t="s">
        <v>208</v>
      </c>
      <c r="DX105">
        <v>1000</v>
      </c>
      <c r="EE105">
        <v>30356077</v>
      </c>
      <c r="EF105">
        <v>201</v>
      </c>
      <c r="EG105" t="s">
        <v>210</v>
      </c>
      <c r="EH105">
        <v>0</v>
      </c>
      <c r="EJ105">
        <v>2</v>
      </c>
      <c r="EK105">
        <v>1618</v>
      </c>
      <c r="EL105" t="s">
        <v>211</v>
      </c>
      <c r="EM105" t="s">
        <v>212</v>
      </c>
      <c r="EQ105">
        <v>0</v>
      </c>
      <c r="ER105">
        <v>12798.46</v>
      </c>
      <c r="ES105">
        <v>12798.46</v>
      </c>
      <c r="ET105">
        <v>0</v>
      </c>
      <c r="EU105">
        <v>0</v>
      </c>
      <c r="EV105">
        <v>0</v>
      </c>
      <c r="EW105">
        <v>0</v>
      </c>
      <c r="EX105">
        <v>0</v>
      </c>
      <c r="EY105">
        <v>0</v>
      </c>
      <c r="EZ105">
        <v>0</v>
      </c>
      <c r="FQ105">
        <v>0</v>
      </c>
      <c r="FR105">
        <f t="shared" si="100"/>
        <v>0</v>
      </c>
      <c r="FS105">
        <v>0</v>
      </c>
      <c r="FX105">
        <v>0</v>
      </c>
      <c r="FY105">
        <v>0</v>
      </c>
      <c r="GG105">
        <v>2</v>
      </c>
      <c r="GH105">
        <v>0</v>
      </c>
      <c r="GI105">
        <v>0</v>
      </c>
      <c r="GJ105">
        <v>0</v>
      </c>
      <c r="GK105">
        <f>ROUND(R105*(R12)/100,2)</f>
        <v>0</v>
      </c>
      <c r="GL105">
        <f t="shared" si="101"/>
        <v>0</v>
      </c>
      <c r="GM105">
        <f t="shared" si="102"/>
        <v>2085.05</v>
      </c>
      <c r="GN105">
        <f t="shared" si="103"/>
        <v>0</v>
      </c>
      <c r="GO105">
        <f t="shared" si="104"/>
        <v>2085.05</v>
      </c>
      <c r="GP105">
        <f t="shared" si="105"/>
        <v>0</v>
      </c>
      <c r="GR105">
        <v>0</v>
      </c>
    </row>
    <row r="106" spans="1:200" ht="12.75">
      <c r="A106">
        <v>17</v>
      </c>
      <c r="B106">
        <v>1</v>
      </c>
      <c r="E106" t="s">
        <v>213</v>
      </c>
      <c r="F106" t="s">
        <v>214</v>
      </c>
      <c r="G106" t="s">
        <v>215</v>
      </c>
      <c r="H106" t="s">
        <v>208</v>
      </c>
      <c r="I106">
        <v>0.00612</v>
      </c>
      <c r="J106">
        <v>0</v>
      </c>
      <c r="O106">
        <f t="shared" si="69"/>
        <v>112.79</v>
      </c>
      <c r="P106">
        <f t="shared" si="70"/>
        <v>112.79</v>
      </c>
      <c r="Q106">
        <f t="shared" si="71"/>
        <v>0</v>
      </c>
      <c r="R106">
        <f t="shared" si="72"/>
        <v>0</v>
      </c>
      <c r="S106">
        <f t="shared" si="73"/>
        <v>0</v>
      </c>
      <c r="T106">
        <f t="shared" si="74"/>
        <v>0</v>
      </c>
      <c r="U106">
        <f t="shared" si="75"/>
        <v>0</v>
      </c>
      <c r="V106">
        <f t="shared" si="76"/>
        <v>0</v>
      </c>
      <c r="W106">
        <f t="shared" si="77"/>
        <v>0</v>
      </c>
      <c r="X106">
        <f t="shared" si="78"/>
        <v>0</v>
      </c>
      <c r="Y106">
        <f t="shared" si="79"/>
        <v>0</v>
      </c>
      <c r="AA106">
        <v>30357491</v>
      </c>
      <c r="AB106">
        <f t="shared" si="80"/>
        <v>4941.13</v>
      </c>
      <c r="AC106">
        <f t="shared" si="81"/>
        <v>4941.13</v>
      </c>
      <c r="AD106">
        <f t="shared" si="82"/>
        <v>0</v>
      </c>
      <c r="AE106">
        <f t="shared" si="83"/>
        <v>0</v>
      </c>
      <c r="AF106">
        <f t="shared" si="84"/>
        <v>0</v>
      </c>
      <c r="AG106">
        <f t="shared" si="85"/>
        <v>0</v>
      </c>
      <c r="AH106">
        <f t="shared" si="86"/>
        <v>0</v>
      </c>
      <c r="AI106">
        <f t="shared" si="87"/>
        <v>0</v>
      </c>
      <c r="AJ106">
        <f t="shared" si="88"/>
        <v>0</v>
      </c>
      <c r="AK106">
        <v>4941.13</v>
      </c>
      <c r="AL106">
        <v>4941.13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  <c r="AS106">
        <v>0</v>
      </c>
      <c r="AT106">
        <v>0</v>
      </c>
      <c r="AU106">
        <v>0</v>
      </c>
      <c r="AV106">
        <v>1</v>
      </c>
      <c r="AW106">
        <v>1</v>
      </c>
      <c r="AZ106">
        <v>1</v>
      </c>
      <c r="BA106">
        <v>1</v>
      </c>
      <c r="BB106">
        <v>1</v>
      </c>
      <c r="BC106">
        <v>3.73</v>
      </c>
      <c r="BH106">
        <v>3</v>
      </c>
      <c r="BI106">
        <v>2</v>
      </c>
      <c r="BJ106" t="s">
        <v>216</v>
      </c>
      <c r="BM106">
        <v>1618</v>
      </c>
      <c r="BN106">
        <v>0</v>
      </c>
      <c r="BO106" t="s">
        <v>214</v>
      </c>
      <c r="BP106">
        <v>1</v>
      </c>
      <c r="BQ106">
        <v>201</v>
      </c>
      <c r="BS106">
        <v>1</v>
      </c>
      <c r="BT106">
        <v>1</v>
      </c>
      <c r="BU106">
        <v>1</v>
      </c>
      <c r="BV106">
        <v>1</v>
      </c>
      <c r="BW106">
        <v>1</v>
      </c>
      <c r="BX106">
        <v>1</v>
      </c>
      <c r="BZ106">
        <v>0</v>
      </c>
      <c r="CA106">
        <v>0</v>
      </c>
      <c r="CF106">
        <v>0</v>
      </c>
      <c r="CG106">
        <v>0</v>
      </c>
      <c r="CM106">
        <v>0</v>
      </c>
      <c r="CO106">
        <v>0</v>
      </c>
      <c r="CP106">
        <f t="shared" si="89"/>
        <v>112.79</v>
      </c>
      <c r="CQ106">
        <f t="shared" si="90"/>
        <v>18430.4149</v>
      </c>
      <c r="CR106">
        <f t="shared" si="91"/>
        <v>0</v>
      </c>
      <c r="CS106">
        <f t="shared" si="92"/>
        <v>0</v>
      </c>
      <c r="CT106">
        <f t="shared" si="93"/>
        <v>0</v>
      </c>
      <c r="CU106">
        <f t="shared" si="94"/>
        <v>0</v>
      </c>
      <c r="CV106">
        <f t="shared" si="95"/>
        <v>0</v>
      </c>
      <c r="CW106">
        <f t="shared" si="96"/>
        <v>0</v>
      </c>
      <c r="CX106">
        <f t="shared" si="97"/>
        <v>0</v>
      </c>
      <c r="CY106">
        <f t="shared" si="98"/>
        <v>0</v>
      </c>
      <c r="CZ106">
        <f t="shared" si="99"/>
        <v>0</v>
      </c>
      <c r="DN106">
        <v>0</v>
      </c>
      <c r="DO106">
        <v>0</v>
      </c>
      <c r="DP106">
        <v>1</v>
      </c>
      <c r="DQ106">
        <v>1</v>
      </c>
      <c r="DU106">
        <v>1003</v>
      </c>
      <c r="DV106" t="s">
        <v>208</v>
      </c>
      <c r="DW106" t="s">
        <v>208</v>
      </c>
      <c r="DX106">
        <v>1000</v>
      </c>
      <c r="EE106">
        <v>30356077</v>
      </c>
      <c r="EF106">
        <v>201</v>
      </c>
      <c r="EG106" t="s">
        <v>210</v>
      </c>
      <c r="EH106">
        <v>0</v>
      </c>
      <c r="EJ106">
        <v>2</v>
      </c>
      <c r="EK106">
        <v>1618</v>
      </c>
      <c r="EL106" t="s">
        <v>211</v>
      </c>
      <c r="EM106" t="s">
        <v>212</v>
      </c>
      <c r="EQ106">
        <v>0</v>
      </c>
      <c r="ER106">
        <v>0</v>
      </c>
      <c r="ES106">
        <v>4941.13</v>
      </c>
      <c r="ET106">
        <v>0</v>
      </c>
      <c r="EU106">
        <v>0</v>
      </c>
      <c r="EV106">
        <v>0</v>
      </c>
      <c r="EW106">
        <v>0</v>
      </c>
      <c r="EX106">
        <v>0</v>
      </c>
      <c r="EY106">
        <v>0</v>
      </c>
      <c r="EZ106">
        <v>0</v>
      </c>
      <c r="FQ106">
        <v>0</v>
      </c>
      <c r="FR106">
        <f t="shared" si="100"/>
        <v>0</v>
      </c>
      <c r="FS106">
        <v>0</v>
      </c>
      <c r="FX106">
        <v>0</v>
      </c>
      <c r="FY106">
        <v>0</v>
      </c>
      <c r="GG106">
        <v>2</v>
      </c>
      <c r="GH106">
        <v>0</v>
      </c>
      <c r="GI106">
        <v>0</v>
      </c>
      <c r="GJ106">
        <v>0</v>
      </c>
      <c r="GK106">
        <f>ROUND(R106*(R12)/100,2)</f>
        <v>0</v>
      </c>
      <c r="GL106">
        <f t="shared" si="101"/>
        <v>0</v>
      </c>
      <c r="GM106">
        <f t="shared" si="102"/>
        <v>112.79</v>
      </c>
      <c r="GN106">
        <f t="shared" si="103"/>
        <v>0</v>
      </c>
      <c r="GO106">
        <f t="shared" si="104"/>
        <v>112.79</v>
      </c>
      <c r="GP106">
        <f t="shared" si="105"/>
        <v>0</v>
      </c>
      <c r="GR106">
        <v>0</v>
      </c>
    </row>
    <row r="107" spans="1:200" ht="12.75">
      <c r="A107">
        <v>17</v>
      </c>
      <c r="B107">
        <v>1</v>
      </c>
      <c r="E107" t="s">
        <v>217</v>
      </c>
      <c r="F107" t="s">
        <v>218</v>
      </c>
      <c r="G107" t="s">
        <v>219</v>
      </c>
      <c r="H107" t="s">
        <v>208</v>
      </c>
      <c r="I107">
        <v>0.00408</v>
      </c>
      <c r="J107">
        <v>0</v>
      </c>
      <c r="O107">
        <f t="shared" si="69"/>
        <v>13.31</v>
      </c>
      <c r="P107">
        <f t="shared" si="70"/>
        <v>13.31</v>
      </c>
      <c r="Q107">
        <f t="shared" si="71"/>
        <v>0</v>
      </c>
      <c r="R107">
        <f t="shared" si="72"/>
        <v>0</v>
      </c>
      <c r="S107">
        <f t="shared" si="73"/>
        <v>0</v>
      </c>
      <c r="T107">
        <f t="shared" si="74"/>
        <v>0</v>
      </c>
      <c r="U107">
        <f t="shared" si="75"/>
        <v>0</v>
      </c>
      <c r="V107">
        <f t="shared" si="76"/>
        <v>0</v>
      </c>
      <c r="W107">
        <f t="shared" si="77"/>
        <v>0</v>
      </c>
      <c r="X107">
        <f t="shared" si="78"/>
        <v>0</v>
      </c>
      <c r="Y107">
        <f t="shared" si="79"/>
        <v>0</v>
      </c>
      <c r="AA107">
        <v>30357491</v>
      </c>
      <c r="AB107">
        <f t="shared" si="80"/>
        <v>469.93</v>
      </c>
      <c r="AC107">
        <f t="shared" si="81"/>
        <v>469.93</v>
      </c>
      <c r="AD107">
        <f t="shared" si="82"/>
        <v>0</v>
      </c>
      <c r="AE107">
        <f t="shared" si="83"/>
        <v>0</v>
      </c>
      <c r="AF107">
        <f t="shared" si="84"/>
        <v>0</v>
      </c>
      <c r="AG107">
        <f t="shared" si="85"/>
        <v>0</v>
      </c>
      <c r="AH107">
        <f t="shared" si="86"/>
        <v>0</v>
      </c>
      <c r="AI107">
        <f t="shared" si="87"/>
        <v>0</v>
      </c>
      <c r="AJ107">
        <f t="shared" si="88"/>
        <v>0</v>
      </c>
      <c r="AK107">
        <v>469.93</v>
      </c>
      <c r="AL107">
        <v>469.93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  <c r="AS107">
        <v>0</v>
      </c>
      <c r="AT107">
        <v>0</v>
      </c>
      <c r="AU107">
        <v>0</v>
      </c>
      <c r="AV107">
        <v>1</v>
      </c>
      <c r="AW107">
        <v>1</v>
      </c>
      <c r="AZ107">
        <v>1</v>
      </c>
      <c r="BA107">
        <v>1</v>
      </c>
      <c r="BB107">
        <v>1</v>
      </c>
      <c r="BC107">
        <v>6.94</v>
      </c>
      <c r="BH107">
        <v>3</v>
      </c>
      <c r="BI107">
        <v>2</v>
      </c>
      <c r="BJ107" t="s">
        <v>220</v>
      </c>
      <c r="BM107">
        <v>1618</v>
      </c>
      <c r="BN107">
        <v>0</v>
      </c>
      <c r="BO107" t="s">
        <v>218</v>
      </c>
      <c r="BP107">
        <v>1</v>
      </c>
      <c r="BQ107">
        <v>201</v>
      </c>
      <c r="BS107">
        <v>1</v>
      </c>
      <c r="BT107">
        <v>1</v>
      </c>
      <c r="BU107">
        <v>1</v>
      </c>
      <c r="BV107">
        <v>1</v>
      </c>
      <c r="BW107">
        <v>1</v>
      </c>
      <c r="BX107">
        <v>1</v>
      </c>
      <c r="BZ107">
        <v>0</v>
      </c>
      <c r="CA107">
        <v>0</v>
      </c>
      <c r="CF107">
        <v>0</v>
      </c>
      <c r="CG107">
        <v>0</v>
      </c>
      <c r="CM107">
        <v>0</v>
      </c>
      <c r="CO107">
        <v>0</v>
      </c>
      <c r="CP107">
        <f t="shared" si="89"/>
        <v>13.31</v>
      </c>
      <c r="CQ107">
        <f t="shared" si="90"/>
        <v>3261.3142000000003</v>
      </c>
      <c r="CR107">
        <f t="shared" si="91"/>
        <v>0</v>
      </c>
      <c r="CS107">
        <f t="shared" si="92"/>
        <v>0</v>
      </c>
      <c r="CT107">
        <f t="shared" si="93"/>
        <v>0</v>
      </c>
      <c r="CU107">
        <f t="shared" si="94"/>
        <v>0</v>
      </c>
      <c r="CV107">
        <f t="shared" si="95"/>
        <v>0</v>
      </c>
      <c r="CW107">
        <f t="shared" si="96"/>
        <v>0</v>
      </c>
      <c r="CX107">
        <f t="shared" si="97"/>
        <v>0</v>
      </c>
      <c r="CY107">
        <f t="shared" si="98"/>
        <v>0</v>
      </c>
      <c r="CZ107">
        <f t="shared" si="99"/>
        <v>0</v>
      </c>
      <c r="DN107">
        <v>0</v>
      </c>
      <c r="DO107">
        <v>0</v>
      </c>
      <c r="DP107">
        <v>1</v>
      </c>
      <c r="DQ107">
        <v>1</v>
      </c>
      <c r="DU107">
        <v>1003</v>
      </c>
      <c r="DV107" t="s">
        <v>208</v>
      </c>
      <c r="DW107" t="s">
        <v>208</v>
      </c>
      <c r="DX107">
        <v>1000</v>
      </c>
      <c r="EE107">
        <v>30356077</v>
      </c>
      <c r="EF107">
        <v>201</v>
      </c>
      <c r="EG107" t="s">
        <v>210</v>
      </c>
      <c r="EH107">
        <v>0</v>
      </c>
      <c r="EJ107">
        <v>2</v>
      </c>
      <c r="EK107">
        <v>1618</v>
      </c>
      <c r="EL107" t="s">
        <v>211</v>
      </c>
      <c r="EM107" t="s">
        <v>212</v>
      </c>
      <c r="EQ107">
        <v>0</v>
      </c>
      <c r="ER107">
        <v>0</v>
      </c>
      <c r="ES107">
        <v>469.93</v>
      </c>
      <c r="ET107">
        <v>0</v>
      </c>
      <c r="EU107">
        <v>0</v>
      </c>
      <c r="EV107">
        <v>0</v>
      </c>
      <c r="EW107">
        <v>0</v>
      </c>
      <c r="EX107">
        <v>0</v>
      </c>
      <c r="EY107">
        <v>0</v>
      </c>
      <c r="EZ107">
        <v>0</v>
      </c>
      <c r="FQ107">
        <v>0</v>
      </c>
      <c r="FR107">
        <f t="shared" si="100"/>
        <v>0</v>
      </c>
      <c r="FS107">
        <v>0</v>
      </c>
      <c r="FX107">
        <v>0</v>
      </c>
      <c r="FY107">
        <v>0</v>
      </c>
      <c r="GG107">
        <v>2</v>
      </c>
      <c r="GH107">
        <v>0</v>
      </c>
      <c r="GI107">
        <v>0</v>
      </c>
      <c r="GJ107">
        <v>0</v>
      </c>
      <c r="GK107">
        <f>ROUND(R107*(R12)/100,2)</f>
        <v>0</v>
      </c>
      <c r="GL107">
        <f t="shared" si="101"/>
        <v>0</v>
      </c>
      <c r="GM107">
        <f t="shared" si="102"/>
        <v>13.31</v>
      </c>
      <c r="GN107">
        <f t="shared" si="103"/>
        <v>0</v>
      </c>
      <c r="GO107">
        <f t="shared" si="104"/>
        <v>13.31</v>
      </c>
      <c r="GP107">
        <f t="shared" si="105"/>
        <v>0</v>
      </c>
      <c r="GR107">
        <v>0</v>
      </c>
    </row>
    <row r="108" spans="1:200" ht="12.75">
      <c r="A108">
        <v>17</v>
      </c>
      <c r="B108">
        <v>1</v>
      </c>
      <c r="E108" t="s">
        <v>221</v>
      </c>
      <c r="F108" t="s">
        <v>222</v>
      </c>
      <c r="G108" t="s">
        <v>223</v>
      </c>
      <c r="H108" t="s">
        <v>20</v>
      </c>
      <c r="I108">
        <v>1</v>
      </c>
      <c r="J108">
        <v>0</v>
      </c>
      <c r="O108">
        <f t="shared" si="69"/>
        <v>178.3</v>
      </c>
      <c r="P108">
        <f t="shared" si="70"/>
        <v>178.3</v>
      </c>
      <c r="Q108">
        <f t="shared" si="71"/>
        <v>0</v>
      </c>
      <c r="R108">
        <f t="shared" si="72"/>
        <v>0</v>
      </c>
      <c r="S108">
        <f t="shared" si="73"/>
        <v>0</v>
      </c>
      <c r="T108">
        <f t="shared" si="74"/>
        <v>0</v>
      </c>
      <c r="U108">
        <f t="shared" si="75"/>
        <v>0</v>
      </c>
      <c r="V108">
        <f t="shared" si="76"/>
        <v>0</v>
      </c>
      <c r="W108">
        <f t="shared" si="77"/>
        <v>0</v>
      </c>
      <c r="X108">
        <f t="shared" si="78"/>
        <v>0</v>
      </c>
      <c r="Y108">
        <f t="shared" si="79"/>
        <v>0</v>
      </c>
      <c r="AA108">
        <v>30357491</v>
      </c>
      <c r="AB108">
        <f t="shared" si="80"/>
        <v>35.03</v>
      </c>
      <c r="AC108">
        <f t="shared" si="81"/>
        <v>35.03</v>
      </c>
      <c r="AD108">
        <f t="shared" si="82"/>
        <v>0</v>
      </c>
      <c r="AE108">
        <f t="shared" si="83"/>
        <v>0</v>
      </c>
      <c r="AF108">
        <f t="shared" si="84"/>
        <v>0</v>
      </c>
      <c r="AG108">
        <f t="shared" si="85"/>
        <v>0</v>
      </c>
      <c r="AH108">
        <f t="shared" si="86"/>
        <v>0</v>
      </c>
      <c r="AI108">
        <f t="shared" si="87"/>
        <v>0</v>
      </c>
      <c r="AJ108">
        <f t="shared" si="88"/>
        <v>0</v>
      </c>
      <c r="AK108">
        <v>35.03</v>
      </c>
      <c r="AL108">
        <v>35.03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  <c r="AS108">
        <v>0</v>
      </c>
      <c r="AT108">
        <v>0</v>
      </c>
      <c r="AU108">
        <v>0</v>
      </c>
      <c r="AV108">
        <v>1</v>
      </c>
      <c r="AW108">
        <v>1</v>
      </c>
      <c r="AZ108">
        <v>1</v>
      </c>
      <c r="BA108">
        <v>1</v>
      </c>
      <c r="BB108">
        <v>1</v>
      </c>
      <c r="BC108">
        <v>5.09</v>
      </c>
      <c r="BH108">
        <v>3</v>
      </c>
      <c r="BI108">
        <v>2</v>
      </c>
      <c r="BJ108" t="s">
        <v>224</v>
      </c>
      <c r="BM108">
        <v>1618</v>
      </c>
      <c r="BN108">
        <v>0</v>
      </c>
      <c r="BO108" t="s">
        <v>222</v>
      </c>
      <c r="BP108">
        <v>1</v>
      </c>
      <c r="BQ108">
        <v>201</v>
      </c>
      <c r="BS108">
        <v>1</v>
      </c>
      <c r="BT108">
        <v>1</v>
      </c>
      <c r="BU108">
        <v>1</v>
      </c>
      <c r="BV108">
        <v>1</v>
      </c>
      <c r="BW108">
        <v>1</v>
      </c>
      <c r="BX108">
        <v>1</v>
      </c>
      <c r="BZ108">
        <v>0</v>
      </c>
      <c r="CA108">
        <v>0</v>
      </c>
      <c r="CF108">
        <v>0</v>
      </c>
      <c r="CG108">
        <v>0</v>
      </c>
      <c r="CM108">
        <v>0</v>
      </c>
      <c r="CO108">
        <v>0</v>
      </c>
      <c r="CP108">
        <f t="shared" si="89"/>
        <v>178.3</v>
      </c>
      <c r="CQ108">
        <f t="shared" si="90"/>
        <v>178.3027</v>
      </c>
      <c r="CR108">
        <f t="shared" si="91"/>
        <v>0</v>
      </c>
      <c r="CS108">
        <f t="shared" si="92"/>
        <v>0</v>
      </c>
      <c r="CT108">
        <f t="shared" si="93"/>
        <v>0</v>
      </c>
      <c r="CU108">
        <f t="shared" si="94"/>
        <v>0</v>
      </c>
      <c r="CV108">
        <f t="shared" si="95"/>
        <v>0</v>
      </c>
      <c r="CW108">
        <f t="shared" si="96"/>
        <v>0</v>
      </c>
      <c r="CX108">
        <f t="shared" si="97"/>
        <v>0</v>
      </c>
      <c r="CY108">
        <f t="shared" si="98"/>
        <v>0</v>
      </c>
      <c r="CZ108">
        <f t="shared" si="99"/>
        <v>0</v>
      </c>
      <c r="DN108">
        <v>0</v>
      </c>
      <c r="DO108">
        <v>0</v>
      </c>
      <c r="DP108">
        <v>1</v>
      </c>
      <c r="DQ108">
        <v>1</v>
      </c>
      <c r="DU108">
        <v>1010</v>
      </c>
      <c r="DV108" t="s">
        <v>20</v>
      </c>
      <c r="DW108" t="s">
        <v>20</v>
      </c>
      <c r="DX108">
        <v>1</v>
      </c>
      <c r="EE108">
        <v>30356077</v>
      </c>
      <c r="EF108">
        <v>201</v>
      </c>
      <c r="EG108" t="s">
        <v>210</v>
      </c>
      <c r="EH108">
        <v>0</v>
      </c>
      <c r="EJ108">
        <v>2</v>
      </c>
      <c r="EK108">
        <v>1618</v>
      </c>
      <c r="EL108" t="s">
        <v>211</v>
      </c>
      <c r="EM108" t="s">
        <v>212</v>
      </c>
      <c r="EQ108">
        <v>0</v>
      </c>
      <c r="ER108">
        <v>0</v>
      </c>
      <c r="ES108">
        <v>35.03</v>
      </c>
      <c r="ET108">
        <v>0</v>
      </c>
      <c r="EU108">
        <v>0</v>
      </c>
      <c r="EV108">
        <v>0</v>
      </c>
      <c r="EW108">
        <v>0</v>
      </c>
      <c r="EX108">
        <v>0</v>
      </c>
      <c r="EY108">
        <v>0</v>
      </c>
      <c r="EZ108">
        <v>0</v>
      </c>
      <c r="FQ108">
        <v>0</v>
      </c>
      <c r="FR108">
        <f t="shared" si="100"/>
        <v>0</v>
      </c>
      <c r="FS108">
        <v>0</v>
      </c>
      <c r="FX108">
        <v>0</v>
      </c>
      <c r="FY108">
        <v>0</v>
      </c>
      <c r="GG108">
        <v>2</v>
      </c>
      <c r="GH108">
        <v>0</v>
      </c>
      <c r="GI108">
        <v>0</v>
      </c>
      <c r="GJ108">
        <v>0</v>
      </c>
      <c r="GK108">
        <f>ROUND(R108*(R12)/100,2)</f>
        <v>0</v>
      </c>
      <c r="GL108">
        <f t="shared" si="101"/>
        <v>0</v>
      </c>
      <c r="GM108">
        <f t="shared" si="102"/>
        <v>178.3</v>
      </c>
      <c r="GN108">
        <f t="shared" si="103"/>
        <v>0</v>
      </c>
      <c r="GO108">
        <f t="shared" si="104"/>
        <v>178.3</v>
      </c>
      <c r="GP108">
        <f t="shared" si="105"/>
        <v>0</v>
      </c>
      <c r="GR108">
        <v>0</v>
      </c>
    </row>
    <row r="109" spans="1:200" ht="12.75">
      <c r="A109">
        <v>17</v>
      </c>
      <c r="B109">
        <v>1</v>
      </c>
      <c r="E109" t="s">
        <v>225</v>
      </c>
      <c r="F109" t="s">
        <v>226</v>
      </c>
      <c r="G109" t="s">
        <v>227</v>
      </c>
      <c r="H109" t="s">
        <v>228</v>
      </c>
      <c r="I109">
        <v>0.56</v>
      </c>
      <c r="J109">
        <v>0</v>
      </c>
      <c r="O109">
        <f t="shared" si="69"/>
        <v>114.9</v>
      </c>
      <c r="P109">
        <f t="shared" si="70"/>
        <v>114.9</v>
      </c>
      <c r="Q109">
        <f t="shared" si="71"/>
        <v>0</v>
      </c>
      <c r="R109">
        <f t="shared" si="72"/>
        <v>0</v>
      </c>
      <c r="S109">
        <f t="shared" si="73"/>
        <v>0</v>
      </c>
      <c r="T109">
        <f t="shared" si="74"/>
        <v>0</v>
      </c>
      <c r="U109">
        <f t="shared" si="75"/>
        <v>0</v>
      </c>
      <c r="V109">
        <f t="shared" si="76"/>
        <v>0</v>
      </c>
      <c r="W109">
        <f t="shared" si="77"/>
        <v>0</v>
      </c>
      <c r="X109">
        <f t="shared" si="78"/>
        <v>0</v>
      </c>
      <c r="Y109">
        <f t="shared" si="79"/>
        <v>0</v>
      </c>
      <c r="AA109">
        <v>30357491</v>
      </c>
      <c r="AB109">
        <f t="shared" si="80"/>
        <v>59.47</v>
      </c>
      <c r="AC109">
        <f t="shared" si="81"/>
        <v>59.47</v>
      </c>
      <c r="AD109">
        <f t="shared" si="82"/>
        <v>0</v>
      </c>
      <c r="AE109">
        <f t="shared" si="83"/>
        <v>0</v>
      </c>
      <c r="AF109">
        <f t="shared" si="84"/>
        <v>0</v>
      </c>
      <c r="AG109">
        <f t="shared" si="85"/>
        <v>0</v>
      </c>
      <c r="AH109">
        <f t="shared" si="86"/>
        <v>0</v>
      </c>
      <c r="AI109">
        <f t="shared" si="87"/>
        <v>0</v>
      </c>
      <c r="AJ109">
        <f t="shared" si="88"/>
        <v>0</v>
      </c>
      <c r="AK109">
        <v>59.47</v>
      </c>
      <c r="AL109">
        <v>59.47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  <c r="AS109">
        <v>0</v>
      </c>
      <c r="AT109">
        <v>0</v>
      </c>
      <c r="AU109">
        <v>0</v>
      </c>
      <c r="AV109">
        <v>1</v>
      </c>
      <c r="AW109">
        <v>1</v>
      </c>
      <c r="AZ109">
        <v>1</v>
      </c>
      <c r="BA109">
        <v>1</v>
      </c>
      <c r="BB109">
        <v>1</v>
      </c>
      <c r="BC109">
        <v>3.45</v>
      </c>
      <c r="BH109">
        <v>3</v>
      </c>
      <c r="BI109">
        <v>2</v>
      </c>
      <c r="BJ109" t="s">
        <v>229</v>
      </c>
      <c r="BM109">
        <v>1618</v>
      </c>
      <c r="BN109">
        <v>0</v>
      </c>
      <c r="BO109" t="s">
        <v>226</v>
      </c>
      <c r="BP109">
        <v>1</v>
      </c>
      <c r="BQ109">
        <v>201</v>
      </c>
      <c r="BS109">
        <v>1</v>
      </c>
      <c r="BT109">
        <v>1</v>
      </c>
      <c r="BU109">
        <v>1</v>
      </c>
      <c r="BV109">
        <v>1</v>
      </c>
      <c r="BW109">
        <v>1</v>
      </c>
      <c r="BX109">
        <v>1</v>
      </c>
      <c r="BZ109">
        <v>0</v>
      </c>
      <c r="CA109">
        <v>0</v>
      </c>
      <c r="CF109">
        <v>0</v>
      </c>
      <c r="CG109">
        <v>0</v>
      </c>
      <c r="CM109">
        <v>0</v>
      </c>
      <c r="CO109">
        <v>0</v>
      </c>
      <c r="CP109">
        <f t="shared" si="89"/>
        <v>114.9</v>
      </c>
      <c r="CQ109">
        <f t="shared" si="90"/>
        <v>205.1715</v>
      </c>
      <c r="CR109">
        <f t="shared" si="91"/>
        <v>0</v>
      </c>
      <c r="CS109">
        <f t="shared" si="92"/>
        <v>0</v>
      </c>
      <c r="CT109">
        <f t="shared" si="93"/>
        <v>0</v>
      </c>
      <c r="CU109">
        <f t="shared" si="94"/>
        <v>0</v>
      </c>
      <c r="CV109">
        <f t="shared" si="95"/>
        <v>0</v>
      </c>
      <c r="CW109">
        <f t="shared" si="96"/>
        <v>0</v>
      </c>
      <c r="CX109">
        <f t="shared" si="97"/>
        <v>0</v>
      </c>
      <c r="CY109">
        <f t="shared" si="98"/>
        <v>0</v>
      </c>
      <c r="CZ109">
        <f t="shared" si="99"/>
        <v>0</v>
      </c>
      <c r="DN109">
        <v>0</v>
      </c>
      <c r="DO109">
        <v>0</v>
      </c>
      <c r="DP109">
        <v>1</v>
      </c>
      <c r="DQ109">
        <v>1</v>
      </c>
      <c r="DU109">
        <v>1010</v>
      </c>
      <c r="DV109" t="s">
        <v>228</v>
      </c>
      <c r="DW109" t="s">
        <v>228</v>
      </c>
      <c r="DX109">
        <v>100</v>
      </c>
      <c r="EE109">
        <v>30356077</v>
      </c>
      <c r="EF109">
        <v>201</v>
      </c>
      <c r="EG109" t="s">
        <v>210</v>
      </c>
      <c r="EH109">
        <v>0</v>
      </c>
      <c r="EJ109">
        <v>2</v>
      </c>
      <c r="EK109">
        <v>1618</v>
      </c>
      <c r="EL109" t="s">
        <v>211</v>
      </c>
      <c r="EM109" t="s">
        <v>212</v>
      </c>
      <c r="EQ109">
        <v>0</v>
      </c>
      <c r="ER109">
        <v>0</v>
      </c>
      <c r="ES109">
        <v>59.47</v>
      </c>
      <c r="ET109">
        <v>0</v>
      </c>
      <c r="EU109">
        <v>0</v>
      </c>
      <c r="EV109">
        <v>0</v>
      </c>
      <c r="EW109">
        <v>0</v>
      </c>
      <c r="EX109">
        <v>0</v>
      </c>
      <c r="EY109">
        <v>0</v>
      </c>
      <c r="EZ109">
        <v>0</v>
      </c>
      <c r="FQ109">
        <v>0</v>
      </c>
      <c r="FR109">
        <f t="shared" si="100"/>
        <v>0</v>
      </c>
      <c r="FS109">
        <v>0</v>
      </c>
      <c r="FX109">
        <v>0</v>
      </c>
      <c r="FY109">
        <v>0</v>
      </c>
      <c r="GG109">
        <v>2</v>
      </c>
      <c r="GH109">
        <v>0</v>
      </c>
      <c r="GI109">
        <v>0</v>
      </c>
      <c r="GJ109">
        <v>0</v>
      </c>
      <c r="GK109">
        <f>ROUND(R109*(R12)/100,2)</f>
        <v>0</v>
      </c>
      <c r="GL109">
        <f t="shared" si="101"/>
        <v>0</v>
      </c>
      <c r="GM109">
        <f t="shared" si="102"/>
        <v>114.9</v>
      </c>
      <c r="GN109">
        <f t="shared" si="103"/>
        <v>0</v>
      </c>
      <c r="GO109">
        <f t="shared" si="104"/>
        <v>114.9</v>
      </c>
      <c r="GP109">
        <f t="shared" si="105"/>
        <v>0</v>
      </c>
      <c r="GR109">
        <v>0</v>
      </c>
    </row>
    <row r="110" spans="1:200" ht="12.75">
      <c r="A110">
        <v>17</v>
      </c>
      <c r="B110">
        <v>1</v>
      </c>
      <c r="E110" t="s">
        <v>230</v>
      </c>
      <c r="F110" t="s">
        <v>231</v>
      </c>
      <c r="G110" t="s">
        <v>232</v>
      </c>
      <c r="H110" t="s">
        <v>233</v>
      </c>
      <c r="I110">
        <v>2</v>
      </c>
      <c r="J110">
        <v>0</v>
      </c>
      <c r="O110">
        <f t="shared" si="69"/>
        <v>1714.66</v>
      </c>
      <c r="P110">
        <f t="shared" si="70"/>
        <v>1714.66</v>
      </c>
      <c r="Q110">
        <f t="shared" si="71"/>
        <v>0</v>
      </c>
      <c r="R110">
        <f t="shared" si="72"/>
        <v>0</v>
      </c>
      <c r="S110">
        <f t="shared" si="73"/>
        <v>0</v>
      </c>
      <c r="T110">
        <f t="shared" si="74"/>
        <v>0</v>
      </c>
      <c r="U110">
        <f t="shared" si="75"/>
        <v>0</v>
      </c>
      <c r="V110">
        <f t="shared" si="76"/>
        <v>0</v>
      </c>
      <c r="W110">
        <f t="shared" si="77"/>
        <v>0</v>
      </c>
      <c r="X110">
        <f t="shared" si="78"/>
        <v>0</v>
      </c>
      <c r="Y110">
        <f t="shared" si="79"/>
        <v>0</v>
      </c>
      <c r="AA110">
        <v>30357491</v>
      </c>
      <c r="AB110">
        <f t="shared" si="80"/>
        <v>314.04</v>
      </c>
      <c r="AC110">
        <f t="shared" si="81"/>
        <v>314.04</v>
      </c>
      <c r="AD110">
        <f t="shared" si="82"/>
        <v>0</v>
      </c>
      <c r="AE110">
        <f t="shared" si="83"/>
        <v>0</v>
      </c>
      <c r="AF110">
        <f t="shared" si="84"/>
        <v>0</v>
      </c>
      <c r="AG110">
        <f t="shared" si="85"/>
        <v>0</v>
      </c>
      <c r="AH110">
        <f t="shared" si="86"/>
        <v>0</v>
      </c>
      <c r="AI110">
        <f t="shared" si="87"/>
        <v>0</v>
      </c>
      <c r="AJ110">
        <f t="shared" si="88"/>
        <v>0</v>
      </c>
      <c r="AK110">
        <v>314.04</v>
      </c>
      <c r="AL110">
        <v>314.04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  <c r="AS110">
        <v>0</v>
      </c>
      <c r="AT110">
        <v>0</v>
      </c>
      <c r="AU110">
        <v>0</v>
      </c>
      <c r="AV110">
        <v>1</v>
      </c>
      <c r="AW110">
        <v>1</v>
      </c>
      <c r="AZ110">
        <v>1</v>
      </c>
      <c r="BA110">
        <v>1</v>
      </c>
      <c r="BB110">
        <v>1</v>
      </c>
      <c r="BC110">
        <v>2.73</v>
      </c>
      <c r="BH110">
        <v>3</v>
      </c>
      <c r="BI110">
        <v>2</v>
      </c>
      <c r="BJ110" t="s">
        <v>234</v>
      </c>
      <c r="BM110">
        <v>1618</v>
      </c>
      <c r="BN110">
        <v>0</v>
      </c>
      <c r="BO110" t="s">
        <v>231</v>
      </c>
      <c r="BP110">
        <v>1</v>
      </c>
      <c r="BQ110">
        <v>201</v>
      </c>
      <c r="BS110">
        <v>1</v>
      </c>
      <c r="BT110">
        <v>1</v>
      </c>
      <c r="BU110">
        <v>1</v>
      </c>
      <c r="BV110">
        <v>1</v>
      </c>
      <c r="BW110">
        <v>1</v>
      </c>
      <c r="BX110">
        <v>1</v>
      </c>
      <c r="BZ110">
        <v>0</v>
      </c>
      <c r="CA110">
        <v>0</v>
      </c>
      <c r="CF110">
        <v>0</v>
      </c>
      <c r="CG110">
        <v>0</v>
      </c>
      <c r="CM110">
        <v>0</v>
      </c>
      <c r="CO110">
        <v>0</v>
      </c>
      <c r="CP110">
        <f t="shared" si="89"/>
        <v>1714.66</v>
      </c>
      <c r="CQ110">
        <f t="shared" si="90"/>
        <v>857.3292</v>
      </c>
      <c r="CR110">
        <f t="shared" si="91"/>
        <v>0</v>
      </c>
      <c r="CS110">
        <f t="shared" si="92"/>
        <v>0</v>
      </c>
      <c r="CT110">
        <f t="shared" si="93"/>
        <v>0</v>
      </c>
      <c r="CU110">
        <f t="shared" si="94"/>
        <v>0</v>
      </c>
      <c r="CV110">
        <f t="shared" si="95"/>
        <v>0</v>
      </c>
      <c r="CW110">
        <f t="shared" si="96"/>
        <v>0</v>
      </c>
      <c r="CX110">
        <f t="shared" si="97"/>
        <v>0</v>
      </c>
      <c r="CY110">
        <f t="shared" si="98"/>
        <v>0</v>
      </c>
      <c r="CZ110">
        <f t="shared" si="99"/>
        <v>0</v>
      </c>
      <c r="DN110">
        <v>0</v>
      </c>
      <c r="DO110">
        <v>0</v>
      </c>
      <c r="DP110">
        <v>1</v>
      </c>
      <c r="DQ110">
        <v>1</v>
      </c>
      <c r="DU110">
        <v>1013</v>
      </c>
      <c r="DV110" t="s">
        <v>233</v>
      </c>
      <c r="DW110" t="s">
        <v>233</v>
      </c>
      <c r="DX110">
        <v>1</v>
      </c>
      <c r="EE110">
        <v>30356077</v>
      </c>
      <c r="EF110">
        <v>201</v>
      </c>
      <c r="EG110" t="s">
        <v>210</v>
      </c>
      <c r="EH110">
        <v>0</v>
      </c>
      <c r="EJ110">
        <v>2</v>
      </c>
      <c r="EK110">
        <v>1618</v>
      </c>
      <c r="EL110" t="s">
        <v>211</v>
      </c>
      <c r="EM110" t="s">
        <v>212</v>
      </c>
      <c r="EQ110">
        <v>0</v>
      </c>
      <c r="ER110">
        <v>0</v>
      </c>
      <c r="ES110">
        <v>314.04</v>
      </c>
      <c r="ET110">
        <v>0</v>
      </c>
      <c r="EU110">
        <v>0</v>
      </c>
      <c r="EV110">
        <v>0</v>
      </c>
      <c r="EW110">
        <v>0</v>
      </c>
      <c r="EX110">
        <v>0</v>
      </c>
      <c r="EY110">
        <v>0</v>
      </c>
      <c r="EZ110">
        <v>0</v>
      </c>
      <c r="FQ110">
        <v>0</v>
      </c>
      <c r="FR110">
        <f t="shared" si="100"/>
        <v>0</v>
      </c>
      <c r="FS110">
        <v>0</v>
      </c>
      <c r="FX110">
        <v>0</v>
      </c>
      <c r="FY110">
        <v>0</v>
      </c>
      <c r="GG110">
        <v>2</v>
      </c>
      <c r="GH110">
        <v>0</v>
      </c>
      <c r="GI110">
        <v>0</v>
      </c>
      <c r="GJ110">
        <v>0</v>
      </c>
      <c r="GK110">
        <f>ROUND(R110*(R12)/100,2)</f>
        <v>0</v>
      </c>
      <c r="GL110">
        <f t="shared" si="101"/>
        <v>0</v>
      </c>
      <c r="GM110">
        <f t="shared" si="102"/>
        <v>1714.66</v>
      </c>
      <c r="GN110">
        <f t="shared" si="103"/>
        <v>0</v>
      </c>
      <c r="GO110">
        <f t="shared" si="104"/>
        <v>1714.66</v>
      </c>
      <c r="GP110">
        <f t="shared" si="105"/>
        <v>0</v>
      </c>
      <c r="GR110">
        <v>0</v>
      </c>
    </row>
    <row r="111" spans="1:200" ht="12.75">
      <c r="A111">
        <v>17</v>
      </c>
      <c r="B111">
        <v>1</v>
      </c>
      <c r="E111" t="s">
        <v>235</v>
      </c>
      <c r="F111" t="s">
        <v>236</v>
      </c>
      <c r="G111" t="s">
        <v>237</v>
      </c>
      <c r="H111" t="s">
        <v>20</v>
      </c>
      <c r="I111">
        <v>2</v>
      </c>
      <c r="J111">
        <v>0</v>
      </c>
      <c r="O111">
        <f t="shared" si="69"/>
        <v>43.61</v>
      </c>
      <c r="P111">
        <f t="shared" si="70"/>
        <v>43.61</v>
      </c>
      <c r="Q111">
        <f t="shared" si="71"/>
        <v>0</v>
      </c>
      <c r="R111">
        <f t="shared" si="72"/>
        <v>0</v>
      </c>
      <c r="S111">
        <f t="shared" si="73"/>
        <v>0</v>
      </c>
      <c r="T111">
        <f t="shared" si="74"/>
        <v>0</v>
      </c>
      <c r="U111">
        <f t="shared" si="75"/>
        <v>0</v>
      </c>
      <c r="V111">
        <f t="shared" si="76"/>
        <v>0</v>
      </c>
      <c r="W111">
        <f t="shared" si="77"/>
        <v>0</v>
      </c>
      <c r="X111">
        <f t="shared" si="78"/>
        <v>0</v>
      </c>
      <c r="Y111">
        <f t="shared" si="79"/>
        <v>0</v>
      </c>
      <c r="AA111">
        <v>30357491</v>
      </c>
      <c r="AB111">
        <f t="shared" si="80"/>
        <v>13.89</v>
      </c>
      <c r="AC111">
        <f t="shared" si="81"/>
        <v>13.89</v>
      </c>
      <c r="AD111">
        <f t="shared" si="82"/>
        <v>0</v>
      </c>
      <c r="AE111">
        <f t="shared" si="83"/>
        <v>0</v>
      </c>
      <c r="AF111">
        <f t="shared" si="84"/>
        <v>0</v>
      </c>
      <c r="AG111">
        <f t="shared" si="85"/>
        <v>0</v>
      </c>
      <c r="AH111">
        <f t="shared" si="86"/>
        <v>0</v>
      </c>
      <c r="AI111">
        <f t="shared" si="87"/>
        <v>0</v>
      </c>
      <c r="AJ111">
        <f t="shared" si="88"/>
        <v>0</v>
      </c>
      <c r="AK111">
        <v>13.89</v>
      </c>
      <c r="AL111">
        <v>13.89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  <c r="AS111">
        <v>0</v>
      </c>
      <c r="AT111">
        <v>0</v>
      </c>
      <c r="AU111">
        <v>0</v>
      </c>
      <c r="AV111">
        <v>1</v>
      </c>
      <c r="AW111">
        <v>1</v>
      </c>
      <c r="AZ111">
        <v>1</v>
      </c>
      <c r="BA111">
        <v>1</v>
      </c>
      <c r="BB111">
        <v>1</v>
      </c>
      <c r="BC111">
        <v>1.57</v>
      </c>
      <c r="BH111">
        <v>3</v>
      </c>
      <c r="BI111">
        <v>2</v>
      </c>
      <c r="BJ111" t="s">
        <v>238</v>
      </c>
      <c r="BM111">
        <v>1618</v>
      </c>
      <c r="BN111">
        <v>0</v>
      </c>
      <c r="BO111" t="s">
        <v>236</v>
      </c>
      <c r="BP111">
        <v>1</v>
      </c>
      <c r="BQ111">
        <v>201</v>
      </c>
      <c r="BS111">
        <v>1</v>
      </c>
      <c r="BT111">
        <v>1</v>
      </c>
      <c r="BU111">
        <v>1</v>
      </c>
      <c r="BV111">
        <v>1</v>
      </c>
      <c r="BW111">
        <v>1</v>
      </c>
      <c r="BX111">
        <v>1</v>
      </c>
      <c r="BZ111">
        <v>0</v>
      </c>
      <c r="CA111">
        <v>0</v>
      </c>
      <c r="CF111">
        <v>0</v>
      </c>
      <c r="CG111">
        <v>0</v>
      </c>
      <c r="CM111">
        <v>0</v>
      </c>
      <c r="CO111">
        <v>0</v>
      </c>
      <c r="CP111">
        <f t="shared" si="89"/>
        <v>43.61</v>
      </c>
      <c r="CQ111">
        <f t="shared" si="90"/>
        <v>21.8073</v>
      </c>
      <c r="CR111">
        <f t="shared" si="91"/>
        <v>0</v>
      </c>
      <c r="CS111">
        <f t="shared" si="92"/>
        <v>0</v>
      </c>
      <c r="CT111">
        <f t="shared" si="93"/>
        <v>0</v>
      </c>
      <c r="CU111">
        <f t="shared" si="94"/>
        <v>0</v>
      </c>
      <c r="CV111">
        <f t="shared" si="95"/>
        <v>0</v>
      </c>
      <c r="CW111">
        <f t="shared" si="96"/>
        <v>0</v>
      </c>
      <c r="CX111">
        <f t="shared" si="97"/>
        <v>0</v>
      </c>
      <c r="CY111">
        <f t="shared" si="98"/>
        <v>0</v>
      </c>
      <c r="CZ111">
        <f t="shared" si="99"/>
        <v>0</v>
      </c>
      <c r="DN111">
        <v>0</v>
      </c>
      <c r="DO111">
        <v>0</v>
      </c>
      <c r="DP111">
        <v>1</v>
      </c>
      <c r="DQ111">
        <v>1</v>
      </c>
      <c r="DU111">
        <v>1010</v>
      </c>
      <c r="DV111" t="s">
        <v>20</v>
      </c>
      <c r="DW111" t="s">
        <v>20</v>
      </c>
      <c r="DX111">
        <v>1</v>
      </c>
      <c r="EE111">
        <v>30356077</v>
      </c>
      <c r="EF111">
        <v>201</v>
      </c>
      <c r="EG111" t="s">
        <v>210</v>
      </c>
      <c r="EH111">
        <v>0</v>
      </c>
      <c r="EJ111">
        <v>2</v>
      </c>
      <c r="EK111">
        <v>1618</v>
      </c>
      <c r="EL111" t="s">
        <v>211</v>
      </c>
      <c r="EM111" t="s">
        <v>212</v>
      </c>
      <c r="EQ111">
        <v>0</v>
      </c>
      <c r="ER111">
        <v>0</v>
      </c>
      <c r="ES111">
        <v>13.89</v>
      </c>
      <c r="ET111">
        <v>0</v>
      </c>
      <c r="EU111">
        <v>0</v>
      </c>
      <c r="EV111">
        <v>0</v>
      </c>
      <c r="EW111">
        <v>0</v>
      </c>
      <c r="EX111">
        <v>0</v>
      </c>
      <c r="EY111">
        <v>0</v>
      </c>
      <c r="EZ111">
        <v>0</v>
      </c>
      <c r="FQ111">
        <v>0</v>
      </c>
      <c r="FR111">
        <f t="shared" si="100"/>
        <v>0</v>
      </c>
      <c r="FS111">
        <v>0</v>
      </c>
      <c r="FX111">
        <v>0</v>
      </c>
      <c r="FY111">
        <v>0</v>
      </c>
      <c r="GG111">
        <v>2</v>
      </c>
      <c r="GH111">
        <v>0</v>
      </c>
      <c r="GI111">
        <v>0</v>
      </c>
      <c r="GJ111">
        <v>0</v>
      </c>
      <c r="GK111">
        <f>ROUND(R111*(R12)/100,2)</f>
        <v>0</v>
      </c>
      <c r="GL111">
        <f t="shared" si="101"/>
        <v>0</v>
      </c>
      <c r="GM111">
        <f t="shared" si="102"/>
        <v>43.61</v>
      </c>
      <c r="GN111">
        <f t="shared" si="103"/>
        <v>0</v>
      </c>
      <c r="GO111">
        <f t="shared" si="104"/>
        <v>43.61</v>
      </c>
      <c r="GP111">
        <f t="shared" si="105"/>
        <v>0</v>
      </c>
      <c r="GR111">
        <v>0</v>
      </c>
    </row>
    <row r="112" spans="1:200" ht="12.75">
      <c r="A112">
        <v>17</v>
      </c>
      <c r="B112">
        <v>1</v>
      </c>
      <c r="E112" t="s">
        <v>239</v>
      </c>
      <c r="F112" t="s">
        <v>188</v>
      </c>
      <c r="G112" t="s">
        <v>240</v>
      </c>
      <c r="H112" t="s">
        <v>196</v>
      </c>
      <c r="I112">
        <v>4.08</v>
      </c>
      <c r="J112">
        <v>0</v>
      </c>
      <c r="O112">
        <f t="shared" si="69"/>
        <v>33.54</v>
      </c>
      <c r="P112">
        <f t="shared" si="70"/>
        <v>33.54</v>
      </c>
      <c r="Q112">
        <f t="shared" si="71"/>
        <v>0</v>
      </c>
      <c r="R112">
        <f t="shared" si="72"/>
        <v>0</v>
      </c>
      <c r="S112">
        <f t="shared" si="73"/>
        <v>0</v>
      </c>
      <c r="T112">
        <f t="shared" si="74"/>
        <v>0</v>
      </c>
      <c r="U112">
        <f t="shared" si="75"/>
        <v>0</v>
      </c>
      <c r="V112">
        <f t="shared" si="76"/>
        <v>0</v>
      </c>
      <c r="W112">
        <f t="shared" si="77"/>
        <v>0</v>
      </c>
      <c r="X112">
        <f t="shared" si="78"/>
        <v>0</v>
      </c>
      <c r="Y112">
        <f t="shared" si="79"/>
        <v>0</v>
      </c>
      <c r="AA112">
        <v>30357491</v>
      </c>
      <c r="AB112">
        <f t="shared" si="80"/>
        <v>1.93</v>
      </c>
      <c r="AC112">
        <f t="shared" si="81"/>
        <v>1.93</v>
      </c>
      <c r="AD112">
        <f t="shared" si="82"/>
        <v>0</v>
      </c>
      <c r="AE112">
        <f t="shared" si="83"/>
        <v>0</v>
      </c>
      <c r="AF112">
        <f t="shared" si="84"/>
        <v>0</v>
      </c>
      <c r="AG112">
        <f t="shared" si="85"/>
        <v>0</v>
      </c>
      <c r="AH112">
        <f t="shared" si="86"/>
        <v>0</v>
      </c>
      <c r="AI112">
        <f t="shared" si="87"/>
        <v>0</v>
      </c>
      <c r="AJ112">
        <f t="shared" si="88"/>
        <v>0</v>
      </c>
      <c r="AK112">
        <v>1.93</v>
      </c>
      <c r="AL112">
        <v>1.93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  <c r="AS112">
        <v>0</v>
      </c>
      <c r="AT112">
        <v>0</v>
      </c>
      <c r="AU112">
        <v>0</v>
      </c>
      <c r="AV112">
        <v>1</v>
      </c>
      <c r="AW112">
        <v>1</v>
      </c>
      <c r="AZ112">
        <v>1</v>
      </c>
      <c r="BA112">
        <v>1</v>
      </c>
      <c r="BB112">
        <v>1</v>
      </c>
      <c r="BC112">
        <v>4.26</v>
      </c>
      <c r="BH112">
        <v>3</v>
      </c>
      <c r="BI112">
        <v>2</v>
      </c>
      <c r="BM112">
        <v>0</v>
      </c>
      <c r="BN112">
        <v>0</v>
      </c>
      <c r="BP112">
        <v>0</v>
      </c>
      <c r="BQ112">
        <v>0</v>
      </c>
      <c r="BS112">
        <v>1</v>
      </c>
      <c r="BT112">
        <v>1</v>
      </c>
      <c r="BU112">
        <v>1</v>
      </c>
      <c r="BV112">
        <v>1</v>
      </c>
      <c r="BW112">
        <v>1</v>
      </c>
      <c r="BX112">
        <v>1</v>
      </c>
      <c r="BZ112">
        <v>0</v>
      </c>
      <c r="CA112">
        <v>0</v>
      </c>
      <c r="CF112">
        <v>0</v>
      </c>
      <c r="CG112">
        <v>0</v>
      </c>
      <c r="CM112">
        <v>0</v>
      </c>
      <c r="CO112">
        <v>0</v>
      </c>
      <c r="CP112">
        <f t="shared" si="89"/>
        <v>33.54</v>
      </c>
      <c r="CQ112">
        <f t="shared" si="90"/>
        <v>8.2218</v>
      </c>
      <c r="CR112">
        <f t="shared" si="91"/>
        <v>0</v>
      </c>
      <c r="CS112">
        <f t="shared" si="92"/>
        <v>0</v>
      </c>
      <c r="CT112">
        <f t="shared" si="93"/>
        <v>0</v>
      </c>
      <c r="CU112">
        <f t="shared" si="94"/>
        <v>0</v>
      </c>
      <c r="CV112">
        <f t="shared" si="95"/>
        <v>0</v>
      </c>
      <c r="CW112">
        <f t="shared" si="96"/>
        <v>0</v>
      </c>
      <c r="CX112">
        <f t="shared" si="97"/>
        <v>0</v>
      </c>
      <c r="CY112">
        <f t="shared" si="98"/>
        <v>0</v>
      </c>
      <c r="CZ112">
        <f t="shared" si="99"/>
        <v>0</v>
      </c>
      <c r="DN112">
        <v>0</v>
      </c>
      <c r="DO112">
        <v>0</v>
      </c>
      <c r="DP112">
        <v>1</v>
      </c>
      <c r="DQ112">
        <v>1</v>
      </c>
      <c r="DU112">
        <v>1003</v>
      </c>
      <c r="DV112" t="s">
        <v>196</v>
      </c>
      <c r="DW112" t="s">
        <v>196</v>
      </c>
      <c r="DX112">
        <v>1</v>
      </c>
      <c r="EE112">
        <v>30354459</v>
      </c>
      <c r="EF112">
        <v>0</v>
      </c>
      <c r="EH112">
        <v>0</v>
      </c>
      <c r="EJ112">
        <v>4</v>
      </c>
      <c r="EK112">
        <v>0</v>
      </c>
      <c r="EL112" t="s">
        <v>191</v>
      </c>
      <c r="EM112" t="s">
        <v>192</v>
      </c>
      <c r="EQ112">
        <v>0</v>
      </c>
      <c r="ER112">
        <v>0</v>
      </c>
      <c r="ES112">
        <v>1.93</v>
      </c>
      <c r="ET112">
        <v>0</v>
      </c>
      <c r="EU112">
        <v>0</v>
      </c>
      <c r="EV112">
        <v>0</v>
      </c>
      <c r="EW112">
        <v>0</v>
      </c>
      <c r="EX112">
        <v>0</v>
      </c>
      <c r="EY112">
        <v>0</v>
      </c>
      <c r="EZ112">
        <v>0</v>
      </c>
      <c r="FQ112">
        <v>0</v>
      </c>
      <c r="FR112">
        <f t="shared" si="100"/>
        <v>0</v>
      </c>
      <c r="FS112">
        <v>0</v>
      </c>
      <c r="FX112">
        <v>0</v>
      </c>
      <c r="FY112">
        <v>0</v>
      </c>
      <c r="GG112">
        <v>2</v>
      </c>
      <c r="GH112">
        <v>0</v>
      </c>
      <c r="GI112">
        <v>0</v>
      </c>
      <c r="GJ112">
        <v>0</v>
      </c>
      <c r="GK112">
        <f>ROUND(R112*(R12)/100,2)</f>
        <v>0</v>
      </c>
      <c r="GL112">
        <f t="shared" si="101"/>
        <v>0</v>
      </c>
      <c r="GM112">
        <f t="shared" si="102"/>
        <v>33.54</v>
      </c>
      <c r="GN112">
        <f t="shared" si="103"/>
        <v>0</v>
      </c>
      <c r="GO112">
        <f t="shared" si="104"/>
        <v>33.54</v>
      </c>
      <c r="GP112">
        <f t="shared" si="105"/>
        <v>0</v>
      </c>
      <c r="GR112">
        <v>0</v>
      </c>
    </row>
    <row r="113" spans="1:200" ht="12.75">
      <c r="A113">
        <v>17</v>
      </c>
      <c r="B113">
        <v>1</v>
      </c>
      <c r="E113" t="s">
        <v>241</v>
      </c>
      <c r="F113" t="s">
        <v>188</v>
      </c>
      <c r="G113" t="s">
        <v>242</v>
      </c>
      <c r="H113" t="s">
        <v>196</v>
      </c>
      <c r="I113">
        <v>57.12</v>
      </c>
      <c r="J113">
        <v>0</v>
      </c>
      <c r="O113">
        <f t="shared" si="69"/>
        <v>2679.08</v>
      </c>
      <c r="P113">
        <f t="shared" si="70"/>
        <v>2679.08</v>
      </c>
      <c r="Q113">
        <f t="shared" si="71"/>
        <v>0</v>
      </c>
      <c r="R113">
        <f t="shared" si="72"/>
        <v>0</v>
      </c>
      <c r="S113">
        <f t="shared" si="73"/>
        <v>0</v>
      </c>
      <c r="T113">
        <f t="shared" si="74"/>
        <v>0</v>
      </c>
      <c r="U113">
        <f t="shared" si="75"/>
        <v>0</v>
      </c>
      <c r="V113">
        <f t="shared" si="76"/>
        <v>0</v>
      </c>
      <c r="W113">
        <f t="shared" si="77"/>
        <v>0</v>
      </c>
      <c r="X113">
        <f t="shared" si="78"/>
        <v>0</v>
      </c>
      <c r="Y113">
        <f t="shared" si="79"/>
        <v>0</v>
      </c>
      <c r="AA113">
        <v>30357491</v>
      </c>
      <c r="AB113">
        <f t="shared" si="80"/>
        <v>11.01</v>
      </c>
      <c r="AC113">
        <f t="shared" si="81"/>
        <v>11.01</v>
      </c>
      <c r="AD113">
        <f t="shared" si="82"/>
        <v>0</v>
      </c>
      <c r="AE113">
        <f t="shared" si="83"/>
        <v>0</v>
      </c>
      <c r="AF113">
        <f t="shared" si="84"/>
        <v>0</v>
      </c>
      <c r="AG113">
        <f t="shared" si="85"/>
        <v>0</v>
      </c>
      <c r="AH113">
        <f t="shared" si="86"/>
        <v>0</v>
      </c>
      <c r="AI113">
        <f t="shared" si="87"/>
        <v>0</v>
      </c>
      <c r="AJ113">
        <f t="shared" si="88"/>
        <v>0</v>
      </c>
      <c r="AK113">
        <v>11.01</v>
      </c>
      <c r="AL113">
        <v>11.01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  <c r="AS113">
        <v>0</v>
      </c>
      <c r="AT113">
        <v>0</v>
      </c>
      <c r="AU113">
        <v>0</v>
      </c>
      <c r="AV113">
        <v>1</v>
      </c>
      <c r="AW113">
        <v>1</v>
      </c>
      <c r="AZ113">
        <v>1</v>
      </c>
      <c r="BA113">
        <v>1</v>
      </c>
      <c r="BB113">
        <v>1</v>
      </c>
      <c r="BC113">
        <v>4.26</v>
      </c>
      <c r="BH113">
        <v>3</v>
      </c>
      <c r="BI113">
        <v>2</v>
      </c>
      <c r="BM113">
        <v>0</v>
      </c>
      <c r="BN113">
        <v>0</v>
      </c>
      <c r="BP113">
        <v>0</v>
      </c>
      <c r="BQ113">
        <v>0</v>
      </c>
      <c r="BS113">
        <v>1</v>
      </c>
      <c r="BT113">
        <v>1</v>
      </c>
      <c r="BU113">
        <v>1</v>
      </c>
      <c r="BV113">
        <v>1</v>
      </c>
      <c r="BW113">
        <v>1</v>
      </c>
      <c r="BX113">
        <v>1</v>
      </c>
      <c r="BZ113">
        <v>0</v>
      </c>
      <c r="CA113">
        <v>0</v>
      </c>
      <c r="CF113">
        <v>0</v>
      </c>
      <c r="CG113">
        <v>0</v>
      </c>
      <c r="CM113">
        <v>0</v>
      </c>
      <c r="CO113">
        <v>0</v>
      </c>
      <c r="CP113">
        <f t="shared" si="89"/>
        <v>2679.08</v>
      </c>
      <c r="CQ113">
        <f t="shared" si="90"/>
        <v>46.9026</v>
      </c>
      <c r="CR113">
        <f t="shared" si="91"/>
        <v>0</v>
      </c>
      <c r="CS113">
        <f t="shared" si="92"/>
        <v>0</v>
      </c>
      <c r="CT113">
        <f t="shared" si="93"/>
        <v>0</v>
      </c>
      <c r="CU113">
        <f t="shared" si="94"/>
        <v>0</v>
      </c>
      <c r="CV113">
        <f t="shared" si="95"/>
        <v>0</v>
      </c>
      <c r="CW113">
        <f t="shared" si="96"/>
        <v>0</v>
      </c>
      <c r="CX113">
        <f t="shared" si="97"/>
        <v>0</v>
      </c>
      <c r="CY113">
        <f t="shared" si="98"/>
        <v>0</v>
      </c>
      <c r="CZ113">
        <f t="shared" si="99"/>
        <v>0</v>
      </c>
      <c r="DN113">
        <v>0</v>
      </c>
      <c r="DO113">
        <v>0</v>
      </c>
      <c r="DP113">
        <v>1</v>
      </c>
      <c r="DQ113">
        <v>1</v>
      </c>
      <c r="DU113">
        <v>1003</v>
      </c>
      <c r="DV113" t="s">
        <v>196</v>
      </c>
      <c r="DW113" t="s">
        <v>196</v>
      </c>
      <c r="DX113">
        <v>1</v>
      </c>
      <c r="EE113">
        <v>30354459</v>
      </c>
      <c r="EF113">
        <v>0</v>
      </c>
      <c r="EH113">
        <v>0</v>
      </c>
      <c r="EJ113">
        <v>4</v>
      </c>
      <c r="EK113">
        <v>0</v>
      </c>
      <c r="EL113" t="s">
        <v>191</v>
      </c>
      <c r="EM113" t="s">
        <v>192</v>
      </c>
      <c r="EQ113">
        <v>0</v>
      </c>
      <c r="ER113">
        <v>0</v>
      </c>
      <c r="ES113">
        <v>11.01</v>
      </c>
      <c r="ET113">
        <v>0</v>
      </c>
      <c r="EU113">
        <v>0</v>
      </c>
      <c r="EV113">
        <v>0</v>
      </c>
      <c r="EW113">
        <v>0</v>
      </c>
      <c r="EX113">
        <v>0</v>
      </c>
      <c r="EY113">
        <v>0</v>
      </c>
      <c r="EZ113">
        <v>0</v>
      </c>
      <c r="FQ113">
        <v>0</v>
      </c>
      <c r="FR113">
        <f t="shared" si="100"/>
        <v>0</v>
      </c>
      <c r="FS113">
        <v>0</v>
      </c>
      <c r="FX113">
        <v>0</v>
      </c>
      <c r="FY113">
        <v>0</v>
      </c>
      <c r="GG113">
        <v>2</v>
      </c>
      <c r="GH113">
        <v>0</v>
      </c>
      <c r="GI113">
        <v>0</v>
      </c>
      <c r="GJ113">
        <v>0</v>
      </c>
      <c r="GK113">
        <f>ROUND(R113*(R12)/100,2)</f>
        <v>0</v>
      </c>
      <c r="GL113">
        <f t="shared" si="101"/>
        <v>0</v>
      </c>
      <c r="GM113">
        <f t="shared" si="102"/>
        <v>2679.08</v>
      </c>
      <c r="GN113">
        <f t="shared" si="103"/>
        <v>0</v>
      </c>
      <c r="GO113">
        <f t="shared" si="104"/>
        <v>2679.08</v>
      </c>
      <c r="GP113">
        <f t="shared" si="105"/>
        <v>0</v>
      </c>
      <c r="GR113">
        <v>0</v>
      </c>
    </row>
    <row r="114" spans="1:200" ht="12.75">
      <c r="A114">
        <v>17</v>
      </c>
      <c r="B114">
        <v>1</v>
      </c>
      <c r="E114" t="s">
        <v>243</v>
      </c>
      <c r="F114" t="s">
        <v>188</v>
      </c>
      <c r="G114" t="s">
        <v>244</v>
      </c>
      <c r="H114" t="s">
        <v>245</v>
      </c>
      <c r="I114">
        <v>1</v>
      </c>
      <c r="J114">
        <v>0</v>
      </c>
      <c r="O114">
        <f t="shared" si="69"/>
        <v>165.97</v>
      </c>
      <c r="P114">
        <f t="shared" si="70"/>
        <v>165.97</v>
      </c>
      <c r="Q114">
        <f t="shared" si="71"/>
        <v>0</v>
      </c>
      <c r="R114">
        <f t="shared" si="72"/>
        <v>0</v>
      </c>
      <c r="S114">
        <f t="shared" si="73"/>
        <v>0</v>
      </c>
      <c r="T114">
        <f t="shared" si="74"/>
        <v>0</v>
      </c>
      <c r="U114">
        <f t="shared" si="75"/>
        <v>0</v>
      </c>
      <c r="V114">
        <f t="shared" si="76"/>
        <v>0</v>
      </c>
      <c r="W114">
        <f t="shared" si="77"/>
        <v>0</v>
      </c>
      <c r="X114">
        <f t="shared" si="78"/>
        <v>0</v>
      </c>
      <c r="Y114">
        <f t="shared" si="79"/>
        <v>0</v>
      </c>
      <c r="AA114">
        <v>30357491</v>
      </c>
      <c r="AB114">
        <f t="shared" si="80"/>
        <v>38.96</v>
      </c>
      <c r="AC114">
        <f t="shared" si="81"/>
        <v>38.96</v>
      </c>
      <c r="AD114">
        <f t="shared" si="82"/>
        <v>0</v>
      </c>
      <c r="AE114">
        <f t="shared" si="83"/>
        <v>0</v>
      </c>
      <c r="AF114">
        <f t="shared" si="84"/>
        <v>0</v>
      </c>
      <c r="AG114">
        <f t="shared" si="85"/>
        <v>0</v>
      </c>
      <c r="AH114">
        <f t="shared" si="86"/>
        <v>0</v>
      </c>
      <c r="AI114">
        <f t="shared" si="87"/>
        <v>0</v>
      </c>
      <c r="AJ114">
        <f t="shared" si="88"/>
        <v>0</v>
      </c>
      <c r="AK114">
        <v>38.96</v>
      </c>
      <c r="AL114">
        <v>38.96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  <c r="AS114">
        <v>0</v>
      </c>
      <c r="AT114">
        <v>0</v>
      </c>
      <c r="AU114">
        <v>0</v>
      </c>
      <c r="AV114">
        <v>1</v>
      </c>
      <c r="AW114">
        <v>1</v>
      </c>
      <c r="AZ114">
        <v>1</v>
      </c>
      <c r="BA114">
        <v>1</v>
      </c>
      <c r="BB114">
        <v>1</v>
      </c>
      <c r="BC114">
        <v>4.26</v>
      </c>
      <c r="BH114">
        <v>3</v>
      </c>
      <c r="BI114">
        <v>2</v>
      </c>
      <c r="BM114">
        <v>0</v>
      </c>
      <c r="BN114">
        <v>0</v>
      </c>
      <c r="BP114">
        <v>0</v>
      </c>
      <c r="BQ114">
        <v>0</v>
      </c>
      <c r="BS114">
        <v>1</v>
      </c>
      <c r="BT114">
        <v>1</v>
      </c>
      <c r="BU114">
        <v>1</v>
      </c>
      <c r="BV114">
        <v>1</v>
      </c>
      <c r="BW114">
        <v>1</v>
      </c>
      <c r="BX114">
        <v>1</v>
      </c>
      <c r="BZ114">
        <v>0</v>
      </c>
      <c r="CA114">
        <v>0</v>
      </c>
      <c r="CF114">
        <v>0</v>
      </c>
      <c r="CG114">
        <v>0</v>
      </c>
      <c r="CM114">
        <v>0</v>
      </c>
      <c r="CO114">
        <v>0</v>
      </c>
      <c r="CP114">
        <f t="shared" si="89"/>
        <v>165.97</v>
      </c>
      <c r="CQ114">
        <f t="shared" si="90"/>
        <v>165.96959999999999</v>
      </c>
      <c r="CR114">
        <f t="shared" si="91"/>
        <v>0</v>
      </c>
      <c r="CS114">
        <f t="shared" si="92"/>
        <v>0</v>
      </c>
      <c r="CT114">
        <f t="shared" si="93"/>
        <v>0</v>
      </c>
      <c r="CU114">
        <f t="shared" si="94"/>
        <v>0</v>
      </c>
      <c r="CV114">
        <f t="shared" si="95"/>
        <v>0</v>
      </c>
      <c r="CW114">
        <f t="shared" si="96"/>
        <v>0</v>
      </c>
      <c r="CX114">
        <f t="shared" si="97"/>
        <v>0</v>
      </c>
      <c r="CY114">
        <f t="shared" si="98"/>
        <v>0</v>
      </c>
      <c r="CZ114">
        <f t="shared" si="99"/>
        <v>0</v>
      </c>
      <c r="DN114">
        <v>0</v>
      </c>
      <c r="DO114">
        <v>0</v>
      </c>
      <c r="DP114">
        <v>1</v>
      </c>
      <c r="DQ114">
        <v>1</v>
      </c>
      <c r="DU114">
        <v>1013</v>
      </c>
      <c r="DV114" t="s">
        <v>245</v>
      </c>
      <c r="DW114" t="s">
        <v>245</v>
      </c>
      <c r="DX114">
        <v>1</v>
      </c>
      <c r="EE114">
        <v>30354459</v>
      </c>
      <c r="EF114">
        <v>0</v>
      </c>
      <c r="EH114">
        <v>0</v>
      </c>
      <c r="EJ114">
        <v>4</v>
      </c>
      <c r="EK114">
        <v>0</v>
      </c>
      <c r="EL114" t="s">
        <v>191</v>
      </c>
      <c r="EM114" t="s">
        <v>192</v>
      </c>
      <c r="EQ114">
        <v>0</v>
      </c>
      <c r="ER114">
        <v>0</v>
      </c>
      <c r="ES114">
        <v>38.96</v>
      </c>
      <c r="ET114">
        <v>0</v>
      </c>
      <c r="EU114">
        <v>0</v>
      </c>
      <c r="EV114">
        <v>0</v>
      </c>
      <c r="EW114">
        <v>0</v>
      </c>
      <c r="EX114">
        <v>0</v>
      </c>
      <c r="EY114">
        <v>0</v>
      </c>
      <c r="EZ114">
        <v>0</v>
      </c>
      <c r="FQ114">
        <v>0</v>
      </c>
      <c r="FR114">
        <f t="shared" si="100"/>
        <v>0</v>
      </c>
      <c r="FS114">
        <v>0</v>
      </c>
      <c r="FX114">
        <v>0</v>
      </c>
      <c r="FY114">
        <v>0</v>
      </c>
      <c r="GG114">
        <v>2</v>
      </c>
      <c r="GH114">
        <v>0</v>
      </c>
      <c r="GI114">
        <v>0</v>
      </c>
      <c r="GJ114">
        <v>0</v>
      </c>
      <c r="GK114">
        <f>ROUND(R114*(R12)/100,2)</f>
        <v>0</v>
      </c>
      <c r="GL114">
        <f t="shared" si="101"/>
        <v>0</v>
      </c>
      <c r="GM114">
        <f t="shared" si="102"/>
        <v>165.97</v>
      </c>
      <c r="GN114">
        <f t="shared" si="103"/>
        <v>0</v>
      </c>
      <c r="GO114">
        <f t="shared" si="104"/>
        <v>165.97</v>
      </c>
      <c r="GP114">
        <f t="shared" si="105"/>
        <v>0</v>
      </c>
      <c r="GR114">
        <v>0</v>
      </c>
    </row>
    <row r="115" spans="1:200" ht="12.75">
      <c r="A115">
        <v>17</v>
      </c>
      <c r="B115">
        <v>1</v>
      </c>
      <c r="E115" t="s">
        <v>246</v>
      </c>
      <c r="F115" t="s">
        <v>188</v>
      </c>
      <c r="G115" t="s">
        <v>247</v>
      </c>
      <c r="H115" t="s">
        <v>248</v>
      </c>
      <c r="I115">
        <v>1</v>
      </c>
      <c r="J115">
        <v>0</v>
      </c>
      <c r="O115">
        <f t="shared" si="69"/>
        <v>684.97</v>
      </c>
      <c r="P115">
        <f t="shared" si="70"/>
        <v>684.97</v>
      </c>
      <c r="Q115">
        <f t="shared" si="71"/>
        <v>0</v>
      </c>
      <c r="R115">
        <f t="shared" si="72"/>
        <v>0</v>
      </c>
      <c r="S115">
        <f t="shared" si="73"/>
        <v>0</v>
      </c>
      <c r="T115">
        <f t="shared" si="74"/>
        <v>0</v>
      </c>
      <c r="U115">
        <f t="shared" si="75"/>
        <v>0</v>
      </c>
      <c r="V115">
        <f t="shared" si="76"/>
        <v>0</v>
      </c>
      <c r="W115">
        <f t="shared" si="77"/>
        <v>0</v>
      </c>
      <c r="X115">
        <f t="shared" si="78"/>
        <v>0</v>
      </c>
      <c r="Y115">
        <f t="shared" si="79"/>
        <v>0</v>
      </c>
      <c r="AA115">
        <v>30357491</v>
      </c>
      <c r="AB115">
        <f t="shared" si="80"/>
        <v>160.79</v>
      </c>
      <c r="AC115">
        <f t="shared" si="81"/>
        <v>160.79</v>
      </c>
      <c r="AD115">
        <f t="shared" si="82"/>
        <v>0</v>
      </c>
      <c r="AE115">
        <f t="shared" si="83"/>
        <v>0</v>
      </c>
      <c r="AF115">
        <f t="shared" si="84"/>
        <v>0</v>
      </c>
      <c r="AG115">
        <f t="shared" si="85"/>
        <v>0</v>
      </c>
      <c r="AH115">
        <f t="shared" si="86"/>
        <v>0</v>
      </c>
      <c r="AI115">
        <f t="shared" si="87"/>
        <v>0</v>
      </c>
      <c r="AJ115">
        <f t="shared" si="88"/>
        <v>0</v>
      </c>
      <c r="AK115">
        <v>160.79</v>
      </c>
      <c r="AL115">
        <v>160.79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  <c r="AS115">
        <v>0</v>
      </c>
      <c r="AT115">
        <v>0</v>
      </c>
      <c r="AU115">
        <v>0</v>
      </c>
      <c r="AV115">
        <v>1</v>
      </c>
      <c r="AW115">
        <v>1</v>
      </c>
      <c r="AZ115">
        <v>1</v>
      </c>
      <c r="BA115">
        <v>1</v>
      </c>
      <c r="BB115">
        <v>1</v>
      </c>
      <c r="BC115">
        <v>4.26</v>
      </c>
      <c r="BH115">
        <v>3</v>
      </c>
      <c r="BI115">
        <v>2</v>
      </c>
      <c r="BM115">
        <v>0</v>
      </c>
      <c r="BN115">
        <v>0</v>
      </c>
      <c r="BP115">
        <v>0</v>
      </c>
      <c r="BQ115">
        <v>0</v>
      </c>
      <c r="BS115">
        <v>1</v>
      </c>
      <c r="BT115">
        <v>1</v>
      </c>
      <c r="BU115">
        <v>1</v>
      </c>
      <c r="BV115">
        <v>1</v>
      </c>
      <c r="BW115">
        <v>1</v>
      </c>
      <c r="BX115">
        <v>1</v>
      </c>
      <c r="BZ115">
        <v>0</v>
      </c>
      <c r="CA115">
        <v>0</v>
      </c>
      <c r="CF115">
        <v>0</v>
      </c>
      <c r="CG115">
        <v>0</v>
      </c>
      <c r="CM115">
        <v>0</v>
      </c>
      <c r="CO115">
        <v>0</v>
      </c>
      <c r="CP115">
        <f t="shared" si="89"/>
        <v>684.97</v>
      </c>
      <c r="CQ115">
        <f t="shared" si="90"/>
        <v>684.9653999999999</v>
      </c>
      <c r="CR115">
        <f t="shared" si="91"/>
        <v>0</v>
      </c>
      <c r="CS115">
        <f t="shared" si="92"/>
        <v>0</v>
      </c>
      <c r="CT115">
        <f t="shared" si="93"/>
        <v>0</v>
      </c>
      <c r="CU115">
        <f t="shared" si="94"/>
        <v>0</v>
      </c>
      <c r="CV115">
        <f t="shared" si="95"/>
        <v>0</v>
      </c>
      <c r="CW115">
        <f t="shared" si="96"/>
        <v>0</v>
      </c>
      <c r="CX115">
        <f t="shared" si="97"/>
        <v>0</v>
      </c>
      <c r="CY115">
        <f t="shared" si="98"/>
        <v>0</v>
      </c>
      <c r="CZ115">
        <f t="shared" si="99"/>
        <v>0</v>
      </c>
      <c r="DN115">
        <v>0</v>
      </c>
      <c r="DO115">
        <v>0</v>
      </c>
      <c r="DP115">
        <v>1</v>
      </c>
      <c r="DQ115">
        <v>1</v>
      </c>
      <c r="DU115">
        <v>701992</v>
      </c>
      <c r="DV115" t="s">
        <v>248</v>
      </c>
      <c r="DW115" t="s">
        <v>248</v>
      </c>
      <c r="DX115">
        <v>1</v>
      </c>
      <c r="EE115">
        <v>30354459</v>
      </c>
      <c r="EF115">
        <v>0</v>
      </c>
      <c r="EH115">
        <v>0</v>
      </c>
      <c r="EJ115">
        <v>4</v>
      </c>
      <c r="EK115">
        <v>0</v>
      </c>
      <c r="EL115" t="s">
        <v>191</v>
      </c>
      <c r="EM115" t="s">
        <v>192</v>
      </c>
      <c r="EQ115">
        <v>0</v>
      </c>
      <c r="ER115">
        <v>0</v>
      </c>
      <c r="ES115">
        <v>160.79</v>
      </c>
      <c r="ET115">
        <v>0</v>
      </c>
      <c r="EU115">
        <v>0</v>
      </c>
      <c r="EV115">
        <v>0</v>
      </c>
      <c r="EW115">
        <v>0</v>
      </c>
      <c r="EX115">
        <v>0</v>
      </c>
      <c r="EY115">
        <v>0</v>
      </c>
      <c r="EZ115">
        <v>0</v>
      </c>
      <c r="FQ115">
        <v>0</v>
      </c>
      <c r="FR115">
        <f t="shared" si="100"/>
        <v>0</v>
      </c>
      <c r="FS115">
        <v>0</v>
      </c>
      <c r="FX115">
        <v>0</v>
      </c>
      <c r="FY115">
        <v>0</v>
      </c>
      <c r="GG115">
        <v>2</v>
      </c>
      <c r="GH115">
        <v>0</v>
      </c>
      <c r="GI115">
        <v>0</v>
      </c>
      <c r="GJ115">
        <v>0</v>
      </c>
      <c r="GK115">
        <f>ROUND(R115*(R12)/100,2)</f>
        <v>0</v>
      </c>
      <c r="GL115">
        <f t="shared" si="101"/>
        <v>0</v>
      </c>
      <c r="GM115">
        <f t="shared" si="102"/>
        <v>684.97</v>
      </c>
      <c r="GN115">
        <f t="shared" si="103"/>
        <v>0</v>
      </c>
      <c r="GO115">
        <f t="shared" si="104"/>
        <v>684.97</v>
      </c>
      <c r="GP115">
        <f t="shared" si="105"/>
        <v>0</v>
      </c>
      <c r="GR115">
        <v>0</v>
      </c>
    </row>
    <row r="117" spans="1:118" ht="12.75">
      <c r="A117" s="2">
        <v>51</v>
      </c>
      <c r="B117" s="2">
        <f>B98</f>
        <v>1</v>
      </c>
      <c r="C117" s="2">
        <f>A98</f>
        <v>4</v>
      </c>
      <c r="D117" s="2">
        <f>ROW(A98)</f>
        <v>98</v>
      </c>
      <c r="E117" s="2"/>
      <c r="F117" s="2" t="str">
        <f>IF(F98&lt;&gt;"",F98,"")</f>
        <v>Новый раздел</v>
      </c>
      <c r="G117" s="2" t="str">
        <f>IF(G98&lt;&gt;"",G98,"")</f>
        <v>Материалы , не учтенные сборниками</v>
      </c>
      <c r="H117" s="2"/>
      <c r="I117" s="2"/>
      <c r="J117" s="2"/>
      <c r="K117" s="2"/>
      <c r="L117" s="2"/>
      <c r="M117" s="2"/>
      <c r="N117" s="2"/>
      <c r="O117" s="2">
        <f aca="true" t="shared" si="106" ref="O117:T117">ROUND(AB117,2)</f>
        <v>82294.43</v>
      </c>
      <c r="P117" s="2">
        <f t="shared" si="106"/>
        <v>82294.43</v>
      </c>
      <c r="Q117" s="2">
        <f t="shared" si="106"/>
        <v>0</v>
      </c>
      <c r="R117" s="2">
        <f t="shared" si="106"/>
        <v>0</v>
      </c>
      <c r="S117" s="2">
        <f t="shared" si="106"/>
        <v>0</v>
      </c>
      <c r="T117" s="2">
        <f t="shared" si="106"/>
        <v>0</v>
      </c>
      <c r="U117" s="2">
        <f>AH117</f>
        <v>0</v>
      </c>
      <c r="V117" s="2">
        <f>AI117</f>
        <v>0</v>
      </c>
      <c r="W117" s="2">
        <f>ROUND(AJ117,2)</f>
        <v>0</v>
      </c>
      <c r="X117" s="2">
        <f>ROUND(AK117,2)</f>
        <v>0</v>
      </c>
      <c r="Y117" s="2">
        <f>ROUND(AL117,2)</f>
        <v>0</v>
      </c>
      <c r="Z117" s="2"/>
      <c r="AA117" s="2"/>
      <c r="AB117" s="2">
        <f>ROUND(SUMIF(AA102:AA115,"=30357491",O102:O115),2)</f>
        <v>82294.43</v>
      </c>
      <c r="AC117" s="2">
        <f>ROUND(SUMIF(AA102:AA115,"=30357491",P102:P115),2)</f>
        <v>82294.43</v>
      </c>
      <c r="AD117" s="2">
        <f>ROUND(SUMIF(AA102:AA115,"=30357491",Q102:Q115),2)</f>
        <v>0</v>
      </c>
      <c r="AE117" s="2">
        <f>ROUND(SUMIF(AA102:AA115,"=30357491",R102:R115),2)</f>
        <v>0</v>
      </c>
      <c r="AF117" s="2">
        <f>ROUND(SUMIF(AA102:AA115,"=30357491",S102:S115),2)</f>
        <v>0</v>
      </c>
      <c r="AG117" s="2">
        <f>ROUND(SUMIF(AA102:AA115,"=30357491",T102:T115),2)</f>
        <v>0</v>
      </c>
      <c r="AH117" s="2">
        <f>SUMIF(AA102:AA115,"=30357491",U102:U115)</f>
        <v>0</v>
      </c>
      <c r="AI117" s="2">
        <f>SUMIF(AA102:AA115,"=30357491",V102:V115)</f>
        <v>0</v>
      </c>
      <c r="AJ117" s="2">
        <f>ROUND(SUMIF(AA102:AA115,"=30357491",W102:W115),2)</f>
        <v>0</v>
      </c>
      <c r="AK117" s="2">
        <f>ROUND(SUMIF(AA102:AA115,"=30357491",X102:X115),2)</f>
        <v>0</v>
      </c>
      <c r="AL117" s="2">
        <f>ROUND(SUMIF(AA102:AA115,"=30357491",Y102:Y115),2)</f>
        <v>0</v>
      </c>
      <c r="AM117" s="2"/>
      <c r="AN117" s="2"/>
      <c r="AO117" s="2">
        <f aca="true" t="shared" si="107" ref="AO117:AU117">ROUND(BB117,2)</f>
        <v>0</v>
      </c>
      <c r="AP117" s="2">
        <f t="shared" si="107"/>
        <v>0</v>
      </c>
      <c r="AQ117" s="2">
        <f t="shared" si="107"/>
        <v>0</v>
      </c>
      <c r="AR117" s="2">
        <f t="shared" si="107"/>
        <v>82294.43</v>
      </c>
      <c r="AS117" s="2">
        <f t="shared" si="107"/>
        <v>0</v>
      </c>
      <c r="AT117" s="2">
        <f t="shared" si="107"/>
        <v>82294.43</v>
      </c>
      <c r="AU117" s="2">
        <f t="shared" si="107"/>
        <v>0</v>
      </c>
      <c r="AV117" s="2"/>
      <c r="AW117" s="2"/>
      <c r="AX117" s="2"/>
      <c r="AY117" s="2"/>
      <c r="AZ117" s="2"/>
      <c r="BA117" s="2"/>
      <c r="BB117" s="2">
        <f>ROUND(SUMIF(AA102:AA115,"=30357491",FQ102:FQ115),2)</f>
        <v>0</v>
      </c>
      <c r="BC117" s="2">
        <f>ROUND(SUMIF(AA102:AA115,"=30357491",FR102:FR115),2)</f>
        <v>0</v>
      </c>
      <c r="BD117" s="2">
        <f>ROUND(SUMIF(AA102:AA115,"=30357491",GL102:GL115),2)</f>
        <v>0</v>
      </c>
      <c r="BE117" s="2">
        <f>ROUND(SUMIF(AA102:AA115,"=30357491",GM102:GM115),2)</f>
        <v>82294.43</v>
      </c>
      <c r="BF117" s="2">
        <f>ROUND(SUMIF(AA102:AA115,"=30357491",GN102:GN115),2)</f>
        <v>0</v>
      </c>
      <c r="BG117" s="2">
        <f>ROUND(SUMIF(AA102:AA115,"=30357491",GO102:GO115),2)</f>
        <v>82294.43</v>
      </c>
      <c r="BH117" s="2">
        <f>ROUND(SUMIF(AA102:AA115,"=30357491",GP102:GP115),2)</f>
        <v>0</v>
      </c>
      <c r="BI117" s="2"/>
      <c r="BJ117" s="2"/>
      <c r="BK117" s="2"/>
      <c r="BL117" s="2"/>
      <c r="BM117" s="2"/>
      <c r="BN117" s="2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>
        <v>0</v>
      </c>
    </row>
    <row r="119" spans="1:16" ht="12.75">
      <c r="A119" s="4">
        <v>50</v>
      </c>
      <c r="B119" s="4">
        <v>0</v>
      </c>
      <c r="C119" s="4">
        <v>0</v>
      </c>
      <c r="D119" s="4">
        <v>1</v>
      </c>
      <c r="E119" s="4">
        <v>201</v>
      </c>
      <c r="F119" s="4">
        <f>ROUND(Source!O117,O119)</f>
        <v>82294.43</v>
      </c>
      <c r="G119" s="4" t="s">
        <v>37</v>
      </c>
      <c r="H119" s="4" t="s">
        <v>38</v>
      </c>
      <c r="I119" s="4"/>
      <c r="J119" s="4"/>
      <c r="K119" s="4">
        <v>201</v>
      </c>
      <c r="L119" s="4">
        <v>1</v>
      </c>
      <c r="M119" s="4">
        <v>3</v>
      </c>
      <c r="N119" s="4" t="s">
        <v>6</v>
      </c>
      <c r="O119" s="4">
        <v>2</v>
      </c>
      <c r="P119" s="4"/>
    </row>
    <row r="120" spans="1:16" ht="12.75">
      <c r="A120" s="4">
        <v>50</v>
      </c>
      <c r="B120" s="4">
        <v>0</v>
      </c>
      <c r="C120" s="4">
        <v>0</v>
      </c>
      <c r="D120" s="4">
        <v>1</v>
      </c>
      <c r="E120" s="4">
        <v>202</v>
      </c>
      <c r="F120" s="4">
        <f>ROUND(Source!P117,O120)</f>
        <v>82294.43</v>
      </c>
      <c r="G120" s="4" t="s">
        <v>39</v>
      </c>
      <c r="H120" s="4" t="s">
        <v>40</v>
      </c>
      <c r="I120" s="4"/>
      <c r="J120" s="4"/>
      <c r="K120" s="4">
        <v>202</v>
      </c>
      <c r="L120" s="4">
        <v>2</v>
      </c>
      <c r="M120" s="4">
        <v>3</v>
      </c>
      <c r="N120" s="4" t="s">
        <v>6</v>
      </c>
      <c r="O120" s="4">
        <v>2</v>
      </c>
      <c r="P120" s="4"/>
    </row>
    <row r="121" spans="1:16" ht="12.75">
      <c r="A121" s="4">
        <v>50</v>
      </c>
      <c r="B121" s="4">
        <v>0</v>
      </c>
      <c r="C121" s="4">
        <v>0</v>
      </c>
      <c r="D121" s="4">
        <v>1</v>
      </c>
      <c r="E121" s="4">
        <v>222</v>
      </c>
      <c r="F121" s="4">
        <f>ROUND(Source!AO117,O121)</f>
        <v>0</v>
      </c>
      <c r="G121" s="4" t="s">
        <v>41</v>
      </c>
      <c r="H121" s="4" t="s">
        <v>42</v>
      </c>
      <c r="I121" s="4"/>
      <c r="J121" s="4"/>
      <c r="K121" s="4">
        <v>222</v>
      </c>
      <c r="L121" s="4">
        <v>3</v>
      </c>
      <c r="M121" s="4">
        <v>3</v>
      </c>
      <c r="N121" s="4" t="s">
        <v>6</v>
      </c>
      <c r="O121" s="4">
        <v>2</v>
      </c>
      <c r="P121" s="4"/>
    </row>
    <row r="122" spans="1:16" ht="12.75">
      <c r="A122" s="4">
        <v>50</v>
      </c>
      <c r="B122" s="4">
        <v>0</v>
      </c>
      <c r="C122" s="4">
        <v>0</v>
      </c>
      <c r="D122" s="4">
        <v>1</v>
      </c>
      <c r="E122" s="4">
        <v>216</v>
      </c>
      <c r="F122" s="4">
        <f>ROUND(Source!AP117,O122)</f>
        <v>0</v>
      </c>
      <c r="G122" s="4" t="s">
        <v>43</v>
      </c>
      <c r="H122" s="4" t="s">
        <v>44</v>
      </c>
      <c r="I122" s="4"/>
      <c r="J122" s="4"/>
      <c r="K122" s="4">
        <v>216</v>
      </c>
      <c r="L122" s="4">
        <v>4</v>
      </c>
      <c r="M122" s="4">
        <v>3</v>
      </c>
      <c r="N122" s="4" t="s">
        <v>6</v>
      </c>
      <c r="O122" s="4">
        <v>2</v>
      </c>
      <c r="P122" s="4"/>
    </row>
    <row r="123" spans="1:16" ht="12.75">
      <c r="A123" s="4">
        <v>50</v>
      </c>
      <c r="B123" s="4">
        <v>0</v>
      </c>
      <c r="C123" s="4">
        <v>0</v>
      </c>
      <c r="D123" s="4">
        <v>1</v>
      </c>
      <c r="E123" s="4">
        <v>223</v>
      </c>
      <c r="F123" s="4">
        <f>ROUND(Source!AQ117,O123)</f>
        <v>0</v>
      </c>
      <c r="G123" s="4" t="s">
        <v>45</v>
      </c>
      <c r="H123" s="4" t="s">
        <v>46</v>
      </c>
      <c r="I123" s="4"/>
      <c r="J123" s="4"/>
      <c r="K123" s="4">
        <v>223</v>
      </c>
      <c r="L123" s="4">
        <v>5</v>
      </c>
      <c r="M123" s="4">
        <v>3</v>
      </c>
      <c r="N123" s="4" t="s">
        <v>6</v>
      </c>
      <c r="O123" s="4">
        <v>2</v>
      </c>
      <c r="P123" s="4"/>
    </row>
    <row r="124" spans="1:16" ht="12.75">
      <c r="A124" s="4">
        <v>50</v>
      </c>
      <c r="B124" s="4">
        <v>0</v>
      </c>
      <c r="C124" s="4">
        <v>0</v>
      </c>
      <c r="D124" s="4">
        <v>1</v>
      </c>
      <c r="E124" s="4">
        <v>203</v>
      </c>
      <c r="F124" s="4">
        <f>ROUND(Source!Q117,O124)</f>
        <v>0</v>
      </c>
      <c r="G124" s="4" t="s">
        <v>47</v>
      </c>
      <c r="H124" s="4" t="s">
        <v>48</v>
      </c>
      <c r="I124" s="4"/>
      <c r="J124" s="4"/>
      <c r="K124" s="4">
        <v>203</v>
      </c>
      <c r="L124" s="4">
        <v>6</v>
      </c>
      <c r="M124" s="4">
        <v>3</v>
      </c>
      <c r="N124" s="4" t="s">
        <v>6</v>
      </c>
      <c r="O124" s="4">
        <v>2</v>
      </c>
      <c r="P124" s="4"/>
    </row>
    <row r="125" spans="1:16" ht="12.75">
      <c r="A125" s="4">
        <v>50</v>
      </c>
      <c r="B125" s="4">
        <v>0</v>
      </c>
      <c r="C125" s="4">
        <v>0</v>
      </c>
      <c r="D125" s="4">
        <v>1</v>
      </c>
      <c r="E125" s="4">
        <v>204</v>
      </c>
      <c r="F125" s="4">
        <f>ROUND(Source!R117,O125)</f>
        <v>0</v>
      </c>
      <c r="G125" s="4" t="s">
        <v>49</v>
      </c>
      <c r="H125" s="4" t="s">
        <v>50</v>
      </c>
      <c r="I125" s="4"/>
      <c r="J125" s="4"/>
      <c r="K125" s="4">
        <v>204</v>
      </c>
      <c r="L125" s="4">
        <v>7</v>
      </c>
      <c r="M125" s="4">
        <v>3</v>
      </c>
      <c r="N125" s="4" t="s">
        <v>6</v>
      </c>
      <c r="O125" s="4">
        <v>2</v>
      </c>
      <c r="P125" s="4"/>
    </row>
    <row r="126" spans="1:16" ht="12.75">
      <c r="A126" s="4">
        <v>50</v>
      </c>
      <c r="B126" s="4">
        <v>0</v>
      </c>
      <c r="C126" s="4">
        <v>0</v>
      </c>
      <c r="D126" s="4">
        <v>1</v>
      </c>
      <c r="E126" s="4">
        <v>205</v>
      </c>
      <c r="F126" s="4">
        <f>ROUND(Source!S117,O126)</f>
        <v>0</v>
      </c>
      <c r="G126" s="4" t="s">
        <v>51</v>
      </c>
      <c r="H126" s="4" t="s">
        <v>52</v>
      </c>
      <c r="I126" s="4"/>
      <c r="J126" s="4"/>
      <c r="K126" s="4">
        <v>205</v>
      </c>
      <c r="L126" s="4">
        <v>8</v>
      </c>
      <c r="M126" s="4">
        <v>3</v>
      </c>
      <c r="N126" s="4" t="s">
        <v>6</v>
      </c>
      <c r="O126" s="4">
        <v>2</v>
      </c>
      <c r="P126" s="4"/>
    </row>
    <row r="127" spans="1:16" ht="12.75">
      <c r="A127" s="4">
        <v>50</v>
      </c>
      <c r="B127" s="4">
        <v>0</v>
      </c>
      <c r="C127" s="4">
        <v>0</v>
      </c>
      <c r="D127" s="4">
        <v>1</v>
      </c>
      <c r="E127" s="4">
        <v>214</v>
      </c>
      <c r="F127" s="4">
        <f>ROUND(Source!AS117,O127)</f>
        <v>0</v>
      </c>
      <c r="G127" s="4" t="s">
        <v>53</v>
      </c>
      <c r="H127" s="4" t="s">
        <v>54</v>
      </c>
      <c r="I127" s="4"/>
      <c r="J127" s="4"/>
      <c r="K127" s="4">
        <v>214</v>
      </c>
      <c r="L127" s="4">
        <v>9</v>
      </c>
      <c r="M127" s="4">
        <v>3</v>
      </c>
      <c r="N127" s="4" t="s">
        <v>6</v>
      </c>
      <c r="O127" s="4">
        <v>2</v>
      </c>
      <c r="P127" s="4"/>
    </row>
    <row r="128" spans="1:16" ht="12.75">
      <c r="A128" s="4">
        <v>50</v>
      </c>
      <c r="B128" s="4">
        <v>0</v>
      </c>
      <c r="C128" s="4">
        <v>0</v>
      </c>
      <c r="D128" s="4">
        <v>1</v>
      </c>
      <c r="E128" s="4">
        <v>215</v>
      </c>
      <c r="F128" s="4">
        <f>ROUND(Source!AT117,O128)</f>
        <v>82294.43</v>
      </c>
      <c r="G128" s="4" t="s">
        <v>55</v>
      </c>
      <c r="H128" s="4" t="s">
        <v>56</v>
      </c>
      <c r="I128" s="4"/>
      <c r="J128" s="4"/>
      <c r="K128" s="4">
        <v>215</v>
      </c>
      <c r="L128" s="4">
        <v>10</v>
      </c>
      <c r="M128" s="4">
        <v>3</v>
      </c>
      <c r="N128" s="4" t="s">
        <v>6</v>
      </c>
      <c r="O128" s="4">
        <v>2</v>
      </c>
      <c r="P128" s="4"/>
    </row>
    <row r="129" spans="1:16" ht="12.75">
      <c r="A129" s="4">
        <v>50</v>
      </c>
      <c r="B129" s="4">
        <v>0</v>
      </c>
      <c r="C129" s="4">
        <v>0</v>
      </c>
      <c r="D129" s="4">
        <v>1</v>
      </c>
      <c r="E129" s="4">
        <v>217</v>
      </c>
      <c r="F129" s="4">
        <f>ROUND(Source!AU117,O129)</f>
        <v>0</v>
      </c>
      <c r="G129" s="4" t="s">
        <v>57</v>
      </c>
      <c r="H129" s="4" t="s">
        <v>58</v>
      </c>
      <c r="I129" s="4"/>
      <c r="J129" s="4"/>
      <c r="K129" s="4">
        <v>217</v>
      </c>
      <c r="L129" s="4">
        <v>11</v>
      </c>
      <c r="M129" s="4">
        <v>3</v>
      </c>
      <c r="N129" s="4" t="s">
        <v>6</v>
      </c>
      <c r="O129" s="4">
        <v>2</v>
      </c>
      <c r="P129" s="4"/>
    </row>
    <row r="130" spans="1:16" ht="12.75">
      <c r="A130" s="4">
        <v>50</v>
      </c>
      <c r="B130" s="4">
        <v>0</v>
      </c>
      <c r="C130" s="4">
        <v>0</v>
      </c>
      <c r="D130" s="4">
        <v>1</v>
      </c>
      <c r="E130" s="4">
        <v>206</v>
      </c>
      <c r="F130" s="4">
        <f>ROUND(Source!T117,O130)</f>
        <v>0</v>
      </c>
      <c r="G130" s="4" t="s">
        <v>59</v>
      </c>
      <c r="H130" s="4" t="s">
        <v>60</v>
      </c>
      <c r="I130" s="4"/>
      <c r="J130" s="4"/>
      <c r="K130" s="4">
        <v>206</v>
      </c>
      <c r="L130" s="4">
        <v>12</v>
      </c>
      <c r="M130" s="4">
        <v>3</v>
      </c>
      <c r="N130" s="4" t="s">
        <v>6</v>
      </c>
      <c r="O130" s="4">
        <v>2</v>
      </c>
      <c r="P130" s="4"/>
    </row>
    <row r="131" spans="1:16" ht="12.75">
      <c r="A131" s="4">
        <v>50</v>
      </c>
      <c r="B131" s="4">
        <v>0</v>
      </c>
      <c r="C131" s="4">
        <v>0</v>
      </c>
      <c r="D131" s="4">
        <v>1</v>
      </c>
      <c r="E131" s="4">
        <v>207</v>
      </c>
      <c r="F131" s="4">
        <f>ROUND(Source!U117,O131)</f>
        <v>0</v>
      </c>
      <c r="G131" s="4" t="s">
        <v>61</v>
      </c>
      <c r="H131" s="4" t="s">
        <v>62</v>
      </c>
      <c r="I131" s="4"/>
      <c r="J131" s="4"/>
      <c r="K131" s="4">
        <v>207</v>
      </c>
      <c r="L131" s="4">
        <v>13</v>
      </c>
      <c r="M131" s="4">
        <v>3</v>
      </c>
      <c r="N131" s="4" t="s">
        <v>6</v>
      </c>
      <c r="O131" s="4">
        <v>2</v>
      </c>
      <c r="P131" s="4"/>
    </row>
    <row r="132" spans="1:16" ht="12.75">
      <c r="A132" s="4">
        <v>50</v>
      </c>
      <c r="B132" s="4">
        <v>0</v>
      </c>
      <c r="C132" s="4">
        <v>0</v>
      </c>
      <c r="D132" s="4">
        <v>1</v>
      </c>
      <c r="E132" s="4">
        <v>208</v>
      </c>
      <c r="F132" s="4">
        <f>ROUND(Source!V117,O132)</f>
        <v>0</v>
      </c>
      <c r="G132" s="4" t="s">
        <v>63</v>
      </c>
      <c r="H132" s="4" t="s">
        <v>64</v>
      </c>
      <c r="I132" s="4"/>
      <c r="J132" s="4"/>
      <c r="K132" s="4">
        <v>208</v>
      </c>
      <c r="L132" s="4">
        <v>14</v>
      </c>
      <c r="M132" s="4">
        <v>3</v>
      </c>
      <c r="N132" s="4" t="s">
        <v>6</v>
      </c>
      <c r="O132" s="4">
        <v>2</v>
      </c>
      <c r="P132" s="4"/>
    </row>
    <row r="133" spans="1:16" ht="12.75">
      <c r="A133" s="4">
        <v>50</v>
      </c>
      <c r="B133" s="4">
        <v>0</v>
      </c>
      <c r="C133" s="4">
        <v>0</v>
      </c>
      <c r="D133" s="4">
        <v>1</v>
      </c>
      <c r="E133" s="4">
        <v>209</v>
      </c>
      <c r="F133" s="4">
        <f>ROUND(Source!W117,O133)</f>
        <v>0</v>
      </c>
      <c r="G133" s="4" t="s">
        <v>65</v>
      </c>
      <c r="H133" s="4" t="s">
        <v>66</v>
      </c>
      <c r="I133" s="4"/>
      <c r="J133" s="4"/>
      <c r="K133" s="4">
        <v>209</v>
      </c>
      <c r="L133" s="4">
        <v>15</v>
      </c>
      <c r="M133" s="4">
        <v>3</v>
      </c>
      <c r="N133" s="4" t="s">
        <v>6</v>
      </c>
      <c r="O133" s="4">
        <v>2</v>
      </c>
      <c r="P133" s="4"/>
    </row>
    <row r="134" spans="1:16" ht="12.75">
      <c r="A134" s="4">
        <v>50</v>
      </c>
      <c r="B134" s="4">
        <v>0</v>
      </c>
      <c r="C134" s="4">
        <v>0</v>
      </c>
      <c r="D134" s="4">
        <v>1</v>
      </c>
      <c r="E134" s="4">
        <v>210</v>
      </c>
      <c r="F134" s="4">
        <f>ROUND(Source!X117,O134)</f>
        <v>0</v>
      </c>
      <c r="G134" s="4" t="s">
        <v>67</v>
      </c>
      <c r="H134" s="4" t="s">
        <v>68</v>
      </c>
      <c r="I134" s="4"/>
      <c r="J134" s="4"/>
      <c r="K134" s="4">
        <v>210</v>
      </c>
      <c r="L134" s="4">
        <v>16</v>
      </c>
      <c r="M134" s="4">
        <v>3</v>
      </c>
      <c r="N134" s="4" t="s">
        <v>6</v>
      </c>
      <c r="O134" s="4">
        <v>2</v>
      </c>
      <c r="P134" s="4"/>
    </row>
    <row r="135" spans="1:16" ht="12.75">
      <c r="A135" s="4">
        <v>50</v>
      </c>
      <c r="B135" s="4">
        <v>0</v>
      </c>
      <c r="C135" s="4">
        <v>0</v>
      </c>
      <c r="D135" s="4">
        <v>1</v>
      </c>
      <c r="E135" s="4">
        <v>211</v>
      </c>
      <c r="F135" s="4">
        <f>ROUND(Source!Y117,O135)</f>
        <v>0</v>
      </c>
      <c r="G135" s="4" t="s">
        <v>69</v>
      </c>
      <c r="H135" s="4" t="s">
        <v>70</v>
      </c>
      <c r="I135" s="4"/>
      <c r="J135" s="4"/>
      <c r="K135" s="4">
        <v>211</v>
      </c>
      <c r="L135" s="4">
        <v>17</v>
      </c>
      <c r="M135" s="4">
        <v>3</v>
      </c>
      <c r="N135" s="4" t="s">
        <v>6</v>
      </c>
      <c r="O135" s="4">
        <v>2</v>
      </c>
      <c r="P135" s="4"/>
    </row>
    <row r="136" spans="1:16" ht="12.75">
      <c r="A136" s="4">
        <v>50</v>
      </c>
      <c r="B136" s="4">
        <v>0</v>
      </c>
      <c r="C136" s="4">
        <v>0</v>
      </c>
      <c r="D136" s="4">
        <v>1</v>
      </c>
      <c r="E136" s="4">
        <v>224</v>
      </c>
      <c r="F136" s="4">
        <f>ROUND(Source!AR117,O136)</f>
        <v>82294.43</v>
      </c>
      <c r="G136" s="4" t="s">
        <v>71</v>
      </c>
      <c r="H136" s="4" t="s">
        <v>72</v>
      </c>
      <c r="I136" s="4"/>
      <c r="J136" s="4"/>
      <c r="K136" s="4">
        <v>224</v>
      </c>
      <c r="L136" s="4">
        <v>18</v>
      </c>
      <c r="M136" s="4">
        <v>3</v>
      </c>
      <c r="N136" s="4" t="s">
        <v>6</v>
      </c>
      <c r="O136" s="4">
        <v>2</v>
      </c>
      <c r="P136" s="4"/>
    </row>
    <row r="138" spans="1:88" ht="12.75">
      <c r="A138" s="1">
        <v>4</v>
      </c>
      <c r="B138" s="1">
        <v>1</v>
      </c>
      <c r="C138" s="1"/>
      <c r="D138" s="1">
        <f>ROW(A146)</f>
        <v>146</v>
      </c>
      <c r="E138" s="1"/>
      <c r="F138" s="1" t="s">
        <v>15</v>
      </c>
      <c r="G138" s="1" t="s">
        <v>249</v>
      </c>
      <c r="H138" s="1" t="s">
        <v>6</v>
      </c>
      <c r="I138" s="1">
        <v>0</v>
      </c>
      <c r="J138" s="1"/>
      <c r="K138" s="1">
        <v>0</v>
      </c>
      <c r="L138" s="1"/>
      <c r="M138" s="1"/>
      <c r="N138" s="1"/>
      <c r="O138" s="1"/>
      <c r="P138" s="1"/>
      <c r="Q138" s="1"/>
      <c r="R138" s="1"/>
      <c r="S138" s="1"/>
      <c r="T138" s="1"/>
      <c r="U138" s="1" t="s">
        <v>6</v>
      </c>
      <c r="V138" s="1">
        <v>0</v>
      </c>
      <c r="W138" s="1"/>
      <c r="X138" s="1"/>
      <c r="Y138" s="1"/>
      <c r="Z138" s="1"/>
      <c r="AA138" s="1"/>
      <c r="AB138" s="1" t="s">
        <v>6</v>
      </c>
      <c r="AC138" s="1" t="s">
        <v>6</v>
      </c>
      <c r="AD138" s="1" t="s">
        <v>6</v>
      </c>
      <c r="AE138" s="1" t="s">
        <v>6</v>
      </c>
      <c r="AF138" s="1" t="s">
        <v>6</v>
      </c>
      <c r="AG138" s="1" t="s">
        <v>6</v>
      </c>
      <c r="AH138" s="1"/>
      <c r="AI138" s="1"/>
      <c r="AJ138" s="1"/>
      <c r="AK138" s="1"/>
      <c r="AL138" s="1"/>
      <c r="AM138" s="1"/>
      <c r="AN138" s="1"/>
      <c r="AO138" s="1"/>
      <c r="AP138" s="1" t="s">
        <v>6</v>
      </c>
      <c r="AQ138" s="1" t="s">
        <v>6</v>
      </c>
      <c r="AR138" s="1" t="s">
        <v>6</v>
      </c>
      <c r="AS138" s="1"/>
      <c r="AT138" s="1"/>
      <c r="AU138" s="1"/>
      <c r="AV138" s="1"/>
      <c r="AW138" s="1"/>
      <c r="AX138" s="1"/>
      <c r="AY138" s="1"/>
      <c r="AZ138" s="1" t="s">
        <v>6</v>
      </c>
      <c r="BA138" s="1"/>
      <c r="BB138" s="1" t="s">
        <v>6</v>
      </c>
      <c r="BC138" s="1" t="s">
        <v>6</v>
      </c>
      <c r="BD138" s="1" t="s">
        <v>6</v>
      </c>
      <c r="BE138" s="1" t="s">
        <v>6</v>
      </c>
      <c r="BF138" s="1" t="s">
        <v>6</v>
      </c>
      <c r="BG138" s="1" t="s">
        <v>6</v>
      </c>
      <c r="BH138" s="1" t="s">
        <v>6</v>
      </c>
      <c r="BI138" s="1" t="s">
        <v>6</v>
      </c>
      <c r="BJ138" s="1" t="s">
        <v>6</v>
      </c>
      <c r="BK138" s="1" t="s">
        <v>6</v>
      </c>
      <c r="BL138" s="1" t="s">
        <v>6</v>
      </c>
      <c r="BM138" s="1" t="s">
        <v>6</v>
      </c>
      <c r="BN138" s="1" t="s">
        <v>6</v>
      </c>
      <c r="BO138" s="1" t="s">
        <v>6</v>
      </c>
      <c r="BP138" s="1" t="s">
        <v>6</v>
      </c>
      <c r="BQ138" s="1"/>
      <c r="BR138" s="1"/>
      <c r="BS138" s="1"/>
      <c r="BT138" s="1"/>
      <c r="BU138" s="1"/>
      <c r="BV138" s="1"/>
      <c r="BW138" s="1"/>
      <c r="BX138" s="1">
        <v>0</v>
      </c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>
        <v>0</v>
      </c>
    </row>
    <row r="140" spans="1:118" ht="12.75">
      <c r="A140" s="2">
        <v>52</v>
      </c>
      <c r="B140" s="2">
        <f aca="true" t="shared" si="108" ref="B140:G140">B146</f>
        <v>1</v>
      </c>
      <c r="C140" s="2">
        <f t="shared" si="108"/>
        <v>4</v>
      </c>
      <c r="D140" s="2">
        <f t="shared" si="108"/>
        <v>138</v>
      </c>
      <c r="E140" s="2">
        <f t="shared" si="108"/>
        <v>0</v>
      </c>
      <c r="F140" s="2" t="str">
        <f t="shared" si="108"/>
        <v>Новый раздел</v>
      </c>
      <c r="G140" s="2" t="str">
        <f t="shared" si="108"/>
        <v>Оборудование</v>
      </c>
      <c r="H140" s="2"/>
      <c r="I140" s="2"/>
      <c r="J140" s="2"/>
      <c r="K140" s="2"/>
      <c r="L140" s="2"/>
      <c r="M140" s="2"/>
      <c r="N140" s="2"/>
      <c r="O140" s="2">
        <f aca="true" t="shared" si="109" ref="O140:AT140">O146</f>
        <v>352725.37</v>
      </c>
      <c r="P140" s="2">
        <f t="shared" si="109"/>
        <v>352725.37</v>
      </c>
      <c r="Q140" s="2">
        <f t="shared" si="109"/>
        <v>0</v>
      </c>
      <c r="R140" s="2">
        <f t="shared" si="109"/>
        <v>0</v>
      </c>
      <c r="S140" s="2">
        <f t="shared" si="109"/>
        <v>0</v>
      </c>
      <c r="T140" s="2">
        <f t="shared" si="109"/>
        <v>0</v>
      </c>
      <c r="U140" s="2">
        <f t="shared" si="109"/>
        <v>0</v>
      </c>
      <c r="V140" s="2">
        <f t="shared" si="109"/>
        <v>0</v>
      </c>
      <c r="W140" s="2">
        <f t="shared" si="109"/>
        <v>0</v>
      </c>
      <c r="X140" s="2">
        <f t="shared" si="109"/>
        <v>0</v>
      </c>
      <c r="Y140" s="2">
        <f t="shared" si="109"/>
        <v>0</v>
      </c>
      <c r="Z140" s="2">
        <f t="shared" si="109"/>
        <v>0</v>
      </c>
      <c r="AA140" s="2">
        <f t="shared" si="109"/>
        <v>0</v>
      </c>
      <c r="AB140" s="2">
        <f t="shared" si="109"/>
        <v>352725.37</v>
      </c>
      <c r="AC140" s="2">
        <f t="shared" si="109"/>
        <v>352725.37</v>
      </c>
      <c r="AD140" s="2">
        <f t="shared" si="109"/>
        <v>0</v>
      </c>
      <c r="AE140" s="2">
        <f t="shared" si="109"/>
        <v>0</v>
      </c>
      <c r="AF140" s="2">
        <f t="shared" si="109"/>
        <v>0</v>
      </c>
      <c r="AG140" s="2">
        <f t="shared" si="109"/>
        <v>0</v>
      </c>
      <c r="AH140" s="2">
        <f t="shared" si="109"/>
        <v>0</v>
      </c>
      <c r="AI140" s="2">
        <f t="shared" si="109"/>
        <v>0</v>
      </c>
      <c r="AJ140" s="2">
        <f t="shared" si="109"/>
        <v>0</v>
      </c>
      <c r="AK140" s="2">
        <f t="shared" si="109"/>
        <v>0</v>
      </c>
      <c r="AL140" s="2">
        <f t="shared" si="109"/>
        <v>0</v>
      </c>
      <c r="AM140" s="2">
        <f t="shared" si="109"/>
        <v>0</v>
      </c>
      <c r="AN140" s="2">
        <f t="shared" si="109"/>
        <v>0</v>
      </c>
      <c r="AO140" s="2">
        <f t="shared" si="109"/>
        <v>0</v>
      </c>
      <c r="AP140" s="2">
        <f t="shared" si="109"/>
        <v>352725.37</v>
      </c>
      <c r="AQ140" s="2">
        <f t="shared" si="109"/>
        <v>0</v>
      </c>
      <c r="AR140" s="2">
        <f t="shared" si="109"/>
        <v>352725.37</v>
      </c>
      <c r="AS140" s="2">
        <f t="shared" si="109"/>
        <v>0</v>
      </c>
      <c r="AT140" s="2">
        <f t="shared" si="109"/>
        <v>0</v>
      </c>
      <c r="AU140" s="2">
        <f aca="true" t="shared" si="110" ref="AU140:BZ140">AU146</f>
        <v>0</v>
      </c>
      <c r="AV140" s="2">
        <f t="shared" si="110"/>
        <v>0</v>
      </c>
      <c r="AW140" s="2">
        <f t="shared" si="110"/>
        <v>0</v>
      </c>
      <c r="AX140" s="2">
        <f t="shared" si="110"/>
        <v>0</v>
      </c>
      <c r="AY140" s="2">
        <f t="shared" si="110"/>
        <v>0</v>
      </c>
      <c r="AZ140" s="2">
        <f t="shared" si="110"/>
        <v>0</v>
      </c>
      <c r="BA140" s="2">
        <f t="shared" si="110"/>
        <v>0</v>
      </c>
      <c r="BB140" s="2">
        <f t="shared" si="110"/>
        <v>0</v>
      </c>
      <c r="BC140" s="2">
        <f t="shared" si="110"/>
        <v>352725.37</v>
      </c>
      <c r="BD140" s="2">
        <f t="shared" si="110"/>
        <v>0</v>
      </c>
      <c r="BE140" s="2">
        <f t="shared" si="110"/>
        <v>352725.37</v>
      </c>
      <c r="BF140" s="2">
        <f t="shared" si="110"/>
        <v>0</v>
      </c>
      <c r="BG140" s="2">
        <f t="shared" si="110"/>
        <v>0</v>
      </c>
      <c r="BH140" s="2">
        <f t="shared" si="110"/>
        <v>0</v>
      </c>
      <c r="BI140" s="2">
        <f t="shared" si="110"/>
        <v>0</v>
      </c>
      <c r="BJ140" s="2">
        <f t="shared" si="110"/>
        <v>0</v>
      </c>
      <c r="BK140" s="2">
        <f t="shared" si="110"/>
        <v>0</v>
      </c>
      <c r="BL140" s="2">
        <f t="shared" si="110"/>
        <v>0</v>
      </c>
      <c r="BM140" s="2">
        <f t="shared" si="110"/>
        <v>0</v>
      </c>
      <c r="BN140" s="2">
        <f t="shared" si="110"/>
        <v>0</v>
      </c>
      <c r="BO140" s="3">
        <f t="shared" si="110"/>
        <v>0</v>
      </c>
      <c r="BP140" s="3">
        <f t="shared" si="110"/>
        <v>0</v>
      </c>
      <c r="BQ140" s="3">
        <f t="shared" si="110"/>
        <v>0</v>
      </c>
      <c r="BR140" s="3">
        <f t="shared" si="110"/>
        <v>0</v>
      </c>
      <c r="BS140" s="3">
        <f t="shared" si="110"/>
        <v>0</v>
      </c>
      <c r="BT140" s="3">
        <f t="shared" si="110"/>
        <v>0</v>
      </c>
      <c r="BU140" s="3">
        <f t="shared" si="110"/>
        <v>0</v>
      </c>
      <c r="BV140" s="3">
        <f t="shared" si="110"/>
        <v>0</v>
      </c>
      <c r="BW140" s="3">
        <f t="shared" si="110"/>
        <v>0</v>
      </c>
      <c r="BX140" s="3">
        <f t="shared" si="110"/>
        <v>0</v>
      </c>
      <c r="BY140" s="3">
        <f t="shared" si="110"/>
        <v>0</v>
      </c>
      <c r="BZ140" s="3">
        <f t="shared" si="110"/>
        <v>0</v>
      </c>
      <c r="CA140" s="3">
        <f aca="true" t="shared" si="111" ref="CA140:DF140">CA146</f>
        <v>0</v>
      </c>
      <c r="CB140" s="3">
        <f t="shared" si="111"/>
        <v>0</v>
      </c>
      <c r="CC140" s="3">
        <f t="shared" si="111"/>
        <v>0</v>
      </c>
      <c r="CD140" s="3">
        <f t="shared" si="111"/>
        <v>0</v>
      </c>
      <c r="CE140" s="3">
        <f t="shared" si="111"/>
        <v>0</v>
      </c>
      <c r="CF140" s="3">
        <f t="shared" si="111"/>
        <v>0</v>
      </c>
      <c r="CG140" s="3">
        <f t="shared" si="111"/>
        <v>0</v>
      </c>
      <c r="CH140" s="3">
        <f t="shared" si="111"/>
        <v>0</v>
      </c>
      <c r="CI140" s="3">
        <f t="shared" si="111"/>
        <v>0</v>
      </c>
      <c r="CJ140" s="3">
        <f t="shared" si="111"/>
        <v>0</v>
      </c>
      <c r="CK140" s="3">
        <f t="shared" si="111"/>
        <v>0</v>
      </c>
      <c r="CL140" s="3">
        <f t="shared" si="111"/>
        <v>0</v>
      </c>
      <c r="CM140" s="3">
        <f t="shared" si="111"/>
        <v>0</v>
      </c>
      <c r="CN140" s="3">
        <f t="shared" si="111"/>
        <v>0</v>
      </c>
      <c r="CO140" s="3">
        <f t="shared" si="111"/>
        <v>0</v>
      </c>
      <c r="CP140" s="3">
        <f t="shared" si="111"/>
        <v>0</v>
      </c>
      <c r="CQ140" s="3">
        <f t="shared" si="111"/>
        <v>0</v>
      </c>
      <c r="CR140" s="3">
        <f t="shared" si="111"/>
        <v>0</v>
      </c>
      <c r="CS140" s="3">
        <f t="shared" si="111"/>
        <v>0</v>
      </c>
      <c r="CT140" s="3">
        <f t="shared" si="111"/>
        <v>0</v>
      </c>
      <c r="CU140" s="3">
        <f t="shared" si="111"/>
        <v>0</v>
      </c>
      <c r="CV140" s="3">
        <f t="shared" si="111"/>
        <v>0</v>
      </c>
      <c r="CW140" s="3">
        <f t="shared" si="111"/>
        <v>0</v>
      </c>
      <c r="CX140" s="3">
        <f t="shared" si="111"/>
        <v>0</v>
      </c>
      <c r="CY140" s="3">
        <f t="shared" si="111"/>
        <v>0</v>
      </c>
      <c r="CZ140" s="3">
        <f t="shared" si="111"/>
        <v>0</v>
      </c>
      <c r="DA140" s="3">
        <f t="shared" si="111"/>
        <v>0</v>
      </c>
      <c r="DB140" s="3">
        <f t="shared" si="111"/>
        <v>0</v>
      </c>
      <c r="DC140" s="3">
        <f t="shared" si="111"/>
        <v>0</v>
      </c>
      <c r="DD140" s="3">
        <f t="shared" si="111"/>
        <v>0</v>
      </c>
      <c r="DE140" s="3">
        <f t="shared" si="111"/>
        <v>0</v>
      </c>
      <c r="DF140" s="3">
        <f t="shared" si="111"/>
        <v>0</v>
      </c>
      <c r="DG140" s="3">
        <f aca="true" t="shared" si="112" ref="DG140:DN140">DG146</f>
        <v>0</v>
      </c>
      <c r="DH140" s="3">
        <f t="shared" si="112"/>
        <v>0</v>
      </c>
      <c r="DI140" s="3">
        <f t="shared" si="112"/>
        <v>0</v>
      </c>
      <c r="DJ140" s="3">
        <f t="shared" si="112"/>
        <v>0</v>
      </c>
      <c r="DK140" s="3">
        <f t="shared" si="112"/>
        <v>0</v>
      </c>
      <c r="DL140" s="3">
        <f t="shared" si="112"/>
        <v>0</v>
      </c>
      <c r="DM140" s="3">
        <f t="shared" si="112"/>
        <v>0</v>
      </c>
      <c r="DN140" s="3">
        <f t="shared" si="112"/>
        <v>0</v>
      </c>
    </row>
    <row r="142" spans="1:200" ht="12.75">
      <c r="A142">
        <v>17</v>
      </c>
      <c r="B142">
        <v>1</v>
      </c>
      <c r="E142" t="s">
        <v>250</v>
      </c>
      <c r="F142" t="s">
        <v>188</v>
      </c>
      <c r="G142" t="s">
        <v>251</v>
      </c>
      <c r="H142" t="s">
        <v>190</v>
      </c>
      <c r="I142">
        <v>1</v>
      </c>
      <c r="J142">
        <v>0</v>
      </c>
      <c r="O142">
        <f>ROUND(CP142,2)</f>
        <v>184755.23</v>
      </c>
      <c r="P142">
        <f>ROUND(CQ142*I142,2)</f>
        <v>184755.23</v>
      </c>
      <c r="Q142">
        <f>ROUND(CR142*I142,2)</f>
        <v>0</v>
      </c>
      <c r="R142">
        <f>ROUND(CS142*I142,2)</f>
        <v>0</v>
      </c>
      <c r="S142">
        <f>ROUND(CT142*I142,2)</f>
        <v>0</v>
      </c>
      <c r="T142">
        <f>ROUND(CU142*I142,2)</f>
        <v>0</v>
      </c>
      <c r="U142">
        <f>CV142*I142</f>
        <v>0</v>
      </c>
      <c r="V142">
        <f>CW142*I142</f>
        <v>0</v>
      </c>
      <c r="W142">
        <f>ROUND(CX142*I142,2)</f>
        <v>0</v>
      </c>
      <c r="X142">
        <f aca="true" t="shared" si="113" ref="X142:Y144">ROUND(CY142,2)</f>
        <v>0</v>
      </c>
      <c r="Y142">
        <f t="shared" si="113"/>
        <v>0</v>
      </c>
      <c r="AA142">
        <v>30357491</v>
      </c>
      <c r="AB142">
        <f>(AC142+AD142+AF142)</f>
        <v>67183.72</v>
      </c>
      <c r="AC142">
        <f>(ES142)</f>
        <v>67183.72</v>
      </c>
      <c r="AD142">
        <f>(((ET142)-(EU142))+AE142)</f>
        <v>0</v>
      </c>
      <c r="AE142">
        <f aca="true" t="shared" si="114" ref="AE142:AF144">(EU142)</f>
        <v>0</v>
      </c>
      <c r="AF142">
        <f t="shared" si="114"/>
        <v>0</v>
      </c>
      <c r="AG142">
        <f>(AP142)</f>
        <v>0</v>
      </c>
      <c r="AH142">
        <f aca="true" t="shared" si="115" ref="AH142:AI144">(EW142)</f>
        <v>0</v>
      </c>
      <c r="AI142">
        <f t="shared" si="115"/>
        <v>0</v>
      </c>
      <c r="AJ142">
        <f>(AS142)</f>
        <v>0</v>
      </c>
      <c r="AK142">
        <v>67183.72</v>
      </c>
      <c r="AL142">
        <v>67183.72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0</v>
      </c>
      <c r="AS142">
        <v>0</v>
      </c>
      <c r="AT142">
        <v>0</v>
      </c>
      <c r="AU142">
        <v>0</v>
      </c>
      <c r="AV142">
        <v>1</v>
      </c>
      <c r="AW142">
        <v>1</v>
      </c>
      <c r="AZ142">
        <v>1</v>
      </c>
      <c r="BA142">
        <v>1</v>
      </c>
      <c r="BB142">
        <v>1</v>
      </c>
      <c r="BC142">
        <v>2.75</v>
      </c>
      <c r="BH142">
        <v>3</v>
      </c>
      <c r="BI142">
        <v>3</v>
      </c>
      <c r="BM142">
        <v>0</v>
      </c>
      <c r="BN142">
        <v>0</v>
      </c>
      <c r="BP142">
        <v>0</v>
      </c>
      <c r="BQ142">
        <v>0</v>
      </c>
      <c r="BS142">
        <v>1</v>
      </c>
      <c r="BT142">
        <v>1</v>
      </c>
      <c r="BU142">
        <v>1</v>
      </c>
      <c r="BV142">
        <v>1</v>
      </c>
      <c r="BW142">
        <v>1</v>
      </c>
      <c r="BX142">
        <v>1</v>
      </c>
      <c r="BZ142">
        <v>0</v>
      </c>
      <c r="CA142">
        <v>0</v>
      </c>
      <c r="CF142">
        <v>0</v>
      </c>
      <c r="CG142">
        <v>0</v>
      </c>
      <c r="CM142">
        <v>0</v>
      </c>
      <c r="CO142">
        <v>0</v>
      </c>
      <c r="CP142">
        <f>(P142+Q142+S142)</f>
        <v>184755.23</v>
      </c>
      <c r="CQ142">
        <f>((AC142*AW142))*BC142</f>
        <v>184755.23</v>
      </c>
      <c r="CR142">
        <f>((AD142*AV142))*BB142</f>
        <v>0</v>
      </c>
      <c r="CS142">
        <f>((AE142*AV142))*BS142</f>
        <v>0</v>
      </c>
      <c r="CT142">
        <f>((AF142*AV142))*BA142</f>
        <v>0</v>
      </c>
      <c r="CU142">
        <f>AG142</f>
        <v>0</v>
      </c>
      <c r="CV142">
        <f>(AH142*AV142)</f>
        <v>0</v>
      </c>
      <c r="CW142">
        <f aca="true" t="shared" si="116" ref="CW142:CX144">AI142</f>
        <v>0</v>
      </c>
      <c r="CX142">
        <f t="shared" si="116"/>
        <v>0</v>
      </c>
      <c r="CY142">
        <f>S142*(BZ142/100)</f>
        <v>0</v>
      </c>
      <c r="CZ142">
        <f>S142*(CA142/100)</f>
        <v>0</v>
      </c>
      <c r="DN142">
        <v>0</v>
      </c>
      <c r="DO142">
        <v>0</v>
      </c>
      <c r="DP142">
        <v>1</v>
      </c>
      <c r="DQ142">
        <v>1</v>
      </c>
      <c r="DU142">
        <v>1013</v>
      </c>
      <c r="DV142" t="s">
        <v>190</v>
      </c>
      <c r="DW142" t="s">
        <v>190</v>
      </c>
      <c r="DX142">
        <v>1</v>
      </c>
      <c r="EE142">
        <v>30354459</v>
      </c>
      <c r="EF142">
        <v>0</v>
      </c>
      <c r="EH142">
        <v>0</v>
      </c>
      <c r="EJ142">
        <v>4</v>
      </c>
      <c r="EK142">
        <v>0</v>
      </c>
      <c r="EL142" t="s">
        <v>191</v>
      </c>
      <c r="EM142" t="s">
        <v>192</v>
      </c>
      <c r="EQ142">
        <v>0</v>
      </c>
      <c r="ER142">
        <v>0</v>
      </c>
      <c r="ES142">
        <v>67183.72</v>
      </c>
      <c r="ET142">
        <v>0</v>
      </c>
      <c r="EU142">
        <v>0</v>
      </c>
      <c r="EV142">
        <v>0</v>
      </c>
      <c r="EW142">
        <v>0</v>
      </c>
      <c r="EX142">
        <v>0</v>
      </c>
      <c r="EY142">
        <v>0</v>
      </c>
      <c r="EZ142">
        <v>0</v>
      </c>
      <c r="FQ142">
        <v>0</v>
      </c>
      <c r="FR142">
        <f>ROUND(IF(AND(BH142=3,BI142=3),P142,0),2)</f>
        <v>184755.23</v>
      </c>
      <c r="FS142">
        <v>0</v>
      </c>
      <c r="FX142">
        <v>0</v>
      </c>
      <c r="FY142">
        <v>0</v>
      </c>
      <c r="GG142">
        <v>2</v>
      </c>
      <c r="GH142">
        <v>0</v>
      </c>
      <c r="GI142">
        <v>0</v>
      </c>
      <c r="GJ142">
        <v>0</v>
      </c>
      <c r="GK142">
        <f>ROUND(R142*(R12)/100,2)</f>
        <v>0</v>
      </c>
      <c r="GL142">
        <f>ROUND(IF(AND(BH142=3,BI142=3,FS142&lt;&gt;0),P142,0),2)</f>
        <v>0</v>
      </c>
      <c r="GM142">
        <f>O142+X142+Y142+GK142</f>
        <v>184755.23</v>
      </c>
      <c r="GN142">
        <f>ROUND(IF(OR(BI142=0,BI142=1),O142+X142+Y142+GK142,0),2)</f>
        <v>0</v>
      </c>
      <c r="GO142">
        <f>ROUND(IF(BI142=2,O142+X142+Y142+GK142,0),2)</f>
        <v>0</v>
      </c>
      <c r="GP142">
        <f>ROUND(IF(BI142=4,O142+X142+Y142+GK142,0),2)</f>
        <v>0</v>
      </c>
      <c r="GR142">
        <v>0</v>
      </c>
    </row>
    <row r="143" spans="1:200" ht="12.75">
      <c r="A143">
        <v>17</v>
      </c>
      <c r="B143">
        <v>1</v>
      </c>
      <c r="E143" t="s">
        <v>252</v>
      </c>
      <c r="F143" t="s">
        <v>188</v>
      </c>
      <c r="G143" t="s">
        <v>253</v>
      </c>
      <c r="H143" t="s">
        <v>190</v>
      </c>
      <c r="I143">
        <v>1</v>
      </c>
      <c r="J143">
        <v>0</v>
      </c>
      <c r="O143">
        <f>ROUND(CP143,2)</f>
        <v>167567.32</v>
      </c>
      <c r="P143">
        <f>ROUND(CQ143*I143,2)</f>
        <v>167567.32</v>
      </c>
      <c r="Q143">
        <f>ROUND(CR143*I143,2)</f>
        <v>0</v>
      </c>
      <c r="R143">
        <f>ROUND(CS143*I143,2)</f>
        <v>0</v>
      </c>
      <c r="S143">
        <f>ROUND(CT143*I143,2)</f>
        <v>0</v>
      </c>
      <c r="T143">
        <f>ROUND(CU143*I143,2)</f>
        <v>0</v>
      </c>
      <c r="U143">
        <f>CV143*I143</f>
        <v>0</v>
      </c>
      <c r="V143">
        <f>CW143*I143</f>
        <v>0</v>
      </c>
      <c r="W143">
        <f>ROUND(CX143*I143,2)</f>
        <v>0</v>
      </c>
      <c r="X143">
        <f t="shared" si="113"/>
        <v>0</v>
      </c>
      <c r="Y143">
        <f t="shared" si="113"/>
        <v>0</v>
      </c>
      <c r="AA143">
        <v>30357491</v>
      </c>
      <c r="AB143">
        <f>(AC143+AD143+AF143)</f>
        <v>60933.57</v>
      </c>
      <c r="AC143">
        <f>(ES143)</f>
        <v>60933.57</v>
      </c>
      <c r="AD143">
        <f>(((ET143)-(EU143))+AE143)</f>
        <v>0</v>
      </c>
      <c r="AE143">
        <f t="shared" si="114"/>
        <v>0</v>
      </c>
      <c r="AF143">
        <f t="shared" si="114"/>
        <v>0</v>
      </c>
      <c r="AG143">
        <f>(AP143)</f>
        <v>0</v>
      </c>
      <c r="AH143">
        <f t="shared" si="115"/>
        <v>0</v>
      </c>
      <c r="AI143">
        <f t="shared" si="115"/>
        <v>0</v>
      </c>
      <c r="AJ143">
        <f>(AS143)</f>
        <v>0</v>
      </c>
      <c r="AK143">
        <v>60933.57</v>
      </c>
      <c r="AL143">
        <v>60933.57</v>
      </c>
      <c r="AM143">
        <v>0</v>
      </c>
      <c r="AN143">
        <v>0</v>
      </c>
      <c r="AO143">
        <v>0</v>
      </c>
      <c r="AP143">
        <v>0</v>
      </c>
      <c r="AQ143">
        <v>0</v>
      </c>
      <c r="AR143">
        <v>0</v>
      </c>
      <c r="AS143">
        <v>0</v>
      </c>
      <c r="AT143">
        <v>0</v>
      </c>
      <c r="AU143">
        <v>0</v>
      </c>
      <c r="AV143">
        <v>1</v>
      </c>
      <c r="AW143">
        <v>1</v>
      </c>
      <c r="AZ143">
        <v>1</v>
      </c>
      <c r="BA143">
        <v>1</v>
      </c>
      <c r="BB143">
        <v>1</v>
      </c>
      <c r="BC143">
        <v>2.75</v>
      </c>
      <c r="BH143">
        <v>3</v>
      </c>
      <c r="BI143">
        <v>3</v>
      </c>
      <c r="BM143">
        <v>0</v>
      </c>
      <c r="BN143">
        <v>0</v>
      </c>
      <c r="BP143">
        <v>0</v>
      </c>
      <c r="BQ143">
        <v>0</v>
      </c>
      <c r="BS143">
        <v>1</v>
      </c>
      <c r="BT143">
        <v>1</v>
      </c>
      <c r="BU143">
        <v>1</v>
      </c>
      <c r="BV143">
        <v>1</v>
      </c>
      <c r="BW143">
        <v>1</v>
      </c>
      <c r="BX143">
        <v>1</v>
      </c>
      <c r="BZ143">
        <v>0</v>
      </c>
      <c r="CA143">
        <v>0</v>
      </c>
      <c r="CF143">
        <v>0</v>
      </c>
      <c r="CG143">
        <v>0</v>
      </c>
      <c r="CM143">
        <v>0</v>
      </c>
      <c r="CO143">
        <v>0</v>
      </c>
      <c r="CP143">
        <f>(P143+Q143+S143)</f>
        <v>167567.32</v>
      </c>
      <c r="CQ143">
        <f>((AC143*AW143))*BC143</f>
        <v>167567.3175</v>
      </c>
      <c r="CR143">
        <f>((AD143*AV143))*BB143</f>
        <v>0</v>
      </c>
      <c r="CS143">
        <f>((AE143*AV143))*BS143</f>
        <v>0</v>
      </c>
      <c r="CT143">
        <f>((AF143*AV143))*BA143</f>
        <v>0</v>
      </c>
      <c r="CU143">
        <f>AG143</f>
        <v>0</v>
      </c>
      <c r="CV143">
        <f>(AH143*AV143)</f>
        <v>0</v>
      </c>
      <c r="CW143">
        <f t="shared" si="116"/>
        <v>0</v>
      </c>
      <c r="CX143">
        <f t="shared" si="116"/>
        <v>0</v>
      </c>
      <c r="CY143">
        <f>S143*(BZ143/100)</f>
        <v>0</v>
      </c>
      <c r="CZ143">
        <f>S143*(CA143/100)</f>
        <v>0</v>
      </c>
      <c r="DN143">
        <v>0</v>
      </c>
      <c r="DO143">
        <v>0</v>
      </c>
      <c r="DP143">
        <v>1</v>
      </c>
      <c r="DQ143">
        <v>1</v>
      </c>
      <c r="DU143">
        <v>1013</v>
      </c>
      <c r="DV143" t="s">
        <v>190</v>
      </c>
      <c r="DW143" t="s">
        <v>190</v>
      </c>
      <c r="DX143">
        <v>1</v>
      </c>
      <c r="EE143">
        <v>30354459</v>
      </c>
      <c r="EF143">
        <v>0</v>
      </c>
      <c r="EH143">
        <v>0</v>
      </c>
      <c r="EJ143">
        <v>4</v>
      </c>
      <c r="EK143">
        <v>0</v>
      </c>
      <c r="EL143" t="s">
        <v>191</v>
      </c>
      <c r="EM143" t="s">
        <v>192</v>
      </c>
      <c r="EQ143">
        <v>0</v>
      </c>
      <c r="ER143">
        <v>0</v>
      </c>
      <c r="ES143">
        <v>60933.57</v>
      </c>
      <c r="ET143">
        <v>0</v>
      </c>
      <c r="EU143">
        <v>0</v>
      </c>
      <c r="EV143">
        <v>0</v>
      </c>
      <c r="EW143">
        <v>0</v>
      </c>
      <c r="EX143">
        <v>0</v>
      </c>
      <c r="EY143">
        <v>0</v>
      </c>
      <c r="EZ143">
        <v>0</v>
      </c>
      <c r="FQ143">
        <v>0</v>
      </c>
      <c r="FR143">
        <f>ROUND(IF(AND(BH143=3,BI143=3),P143,0),2)</f>
        <v>167567.32</v>
      </c>
      <c r="FS143">
        <v>0</v>
      </c>
      <c r="FX143">
        <v>0</v>
      </c>
      <c r="FY143">
        <v>0</v>
      </c>
      <c r="GG143">
        <v>2</v>
      </c>
      <c r="GH143">
        <v>0</v>
      </c>
      <c r="GI143">
        <v>0</v>
      </c>
      <c r="GJ143">
        <v>0</v>
      </c>
      <c r="GK143">
        <f>ROUND(R143*(R12)/100,2)</f>
        <v>0</v>
      </c>
      <c r="GL143">
        <f>ROUND(IF(AND(BH143=3,BI143=3,FS143&lt;&gt;0),P143,0),2)</f>
        <v>0</v>
      </c>
      <c r="GM143">
        <f>O143+X143+Y143+GK143</f>
        <v>167567.32</v>
      </c>
      <c r="GN143">
        <f>ROUND(IF(OR(BI143=0,BI143=1),O143+X143+Y143+GK143,0),2)</f>
        <v>0</v>
      </c>
      <c r="GO143">
        <f>ROUND(IF(BI143=2,O143+X143+Y143+GK143,0),2)</f>
        <v>0</v>
      </c>
      <c r="GP143">
        <f>ROUND(IF(BI143=4,O143+X143+Y143+GK143,0),2)</f>
        <v>0</v>
      </c>
      <c r="GR143">
        <v>0</v>
      </c>
    </row>
    <row r="144" spans="1:200" ht="12.75">
      <c r="A144">
        <v>17</v>
      </c>
      <c r="B144">
        <v>1</v>
      </c>
      <c r="E144" t="s">
        <v>254</v>
      </c>
      <c r="F144" t="s">
        <v>188</v>
      </c>
      <c r="G144" t="s">
        <v>255</v>
      </c>
      <c r="H144" t="s">
        <v>190</v>
      </c>
      <c r="I144">
        <v>1</v>
      </c>
      <c r="J144">
        <v>0</v>
      </c>
      <c r="O144">
        <f>ROUND(CP144,2)</f>
        <v>402.82</v>
      </c>
      <c r="P144">
        <f>ROUND(CQ144*I144,2)</f>
        <v>402.82</v>
      </c>
      <c r="Q144">
        <f>ROUND(CR144*I144,2)</f>
        <v>0</v>
      </c>
      <c r="R144">
        <f>ROUND(CS144*I144,2)</f>
        <v>0</v>
      </c>
      <c r="S144">
        <f>ROUND(CT144*I144,2)</f>
        <v>0</v>
      </c>
      <c r="T144">
        <f>ROUND(CU144*I144,2)</f>
        <v>0</v>
      </c>
      <c r="U144">
        <f>CV144*I144</f>
        <v>0</v>
      </c>
      <c r="V144">
        <f>CW144*I144</f>
        <v>0</v>
      </c>
      <c r="W144">
        <f>ROUND(CX144*I144,2)</f>
        <v>0</v>
      </c>
      <c r="X144">
        <f t="shared" si="113"/>
        <v>0</v>
      </c>
      <c r="Y144">
        <f t="shared" si="113"/>
        <v>0</v>
      </c>
      <c r="AA144">
        <v>30357491</v>
      </c>
      <c r="AB144">
        <f>(AC144+AD144+AF144)</f>
        <v>146.48</v>
      </c>
      <c r="AC144">
        <f>(ES144)</f>
        <v>146.48</v>
      </c>
      <c r="AD144">
        <f>(((ET144)-(EU144))+AE144)</f>
        <v>0</v>
      </c>
      <c r="AE144">
        <f t="shared" si="114"/>
        <v>0</v>
      </c>
      <c r="AF144">
        <f t="shared" si="114"/>
        <v>0</v>
      </c>
      <c r="AG144">
        <f>(AP144)</f>
        <v>0</v>
      </c>
      <c r="AH144">
        <f t="shared" si="115"/>
        <v>0</v>
      </c>
      <c r="AI144">
        <f t="shared" si="115"/>
        <v>0</v>
      </c>
      <c r="AJ144">
        <f>(AS144)</f>
        <v>0</v>
      </c>
      <c r="AK144">
        <v>146.48</v>
      </c>
      <c r="AL144">
        <v>146.48</v>
      </c>
      <c r="AM144">
        <v>0</v>
      </c>
      <c r="AN144">
        <v>0</v>
      </c>
      <c r="AO144">
        <v>0</v>
      </c>
      <c r="AP144">
        <v>0</v>
      </c>
      <c r="AQ144">
        <v>0</v>
      </c>
      <c r="AR144">
        <v>0</v>
      </c>
      <c r="AS144">
        <v>0</v>
      </c>
      <c r="AT144">
        <v>0</v>
      </c>
      <c r="AU144">
        <v>0</v>
      </c>
      <c r="AV144">
        <v>1</v>
      </c>
      <c r="AW144">
        <v>1</v>
      </c>
      <c r="AZ144">
        <v>1</v>
      </c>
      <c r="BA144">
        <v>1</v>
      </c>
      <c r="BB144">
        <v>1</v>
      </c>
      <c r="BC144">
        <v>2.75</v>
      </c>
      <c r="BH144">
        <v>3</v>
      </c>
      <c r="BI144">
        <v>3</v>
      </c>
      <c r="BM144">
        <v>0</v>
      </c>
      <c r="BN144">
        <v>0</v>
      </c>
      <c r="BP144">
        <v>0</v>
      </c>
      <c r="BQ144">
        <v>0</v>
      </c>
      <c r="BS144">
        <v>1</v>
      </c>
      <c r="BT144">
        <v>1</v>
      </c>
      <c r="BU144">
        <v>1</v>
      </c>
      <c r="BV144">
        <v>1</v>
      </c>
      <c r="BW144">
        <v>1</v>
      </c>
      <c r="BX144">
        <v>1</v>
      </c>
      <c r="BZ144">
        <v>0</v>
      </c>
      <c r="CA144">
        <v>0</v>
      </c>
      <c r="CF144">
        <v>0</v>
      </c>
      <c r="CG144">
        <v>0</v>
      </c>
      <c r="CM144">
        <v>0</v>
      </c>
      <c r="CO144">
        <v>0</v>
      </c>
      <c r="CP144">
        <f>(P144+Q144+S144)</f>
        <v>402.82</v>
      </c>
      <c r="CQ144">
        <f>((AC144*AW144))*BC144</f>
        <v>402.82</v>
      </c>
      <c r="CR144">
        <f>((AD144*AV144))*BB144</f>
        <v>0</v>
      </c>
      <c r="CS144">
        <f>((AE144*AV144))*BS144</f>
        <v>0</v>
      </c>
      <c r="CT144">
        <f>((AF144*AV144))*BA144</f>
        <v>0</v>
      </c>
      <c r="CU144">
        <f>AG144</f>
        <v>0</v>
      </c>
      <c r="CV144">
        <f>(AH144*AV144)</f>
        <v>0</v>
      </c>
      <c r="CW144">
        <f t="shared" si="116"/>
        <v>0</v>
      </c>
      <c r="CX144">
        <f t="shared" si="116"/>
        <v>0</v>
      </c>
      <c r="CY144">
        <f>S144*(BZ144/100)</f>
        <v>0</v>
      </c>
      <c r="CZ144">
        <f>S144*(CA144/100)</f>
        <v>0</v>
      </c>
      <c r="DN144">
        <v>0</v>
      </c>
      <c r="DO144">
        <v>0</v>
      </c>
      <c r="DP144">
        <v>1</v>
      </c>
      <c r="DQ144">
        <v>1</v>
      </c>
      <c r="DU144">
        <v>1013</v>
      </c>
      <c r="DV144" t="s">
        <v>190</v>
      </c>
      <c r="DW144" t="s">
        <v>190</v>
      </c>
      <c r="DX144">
        <v>1</v>
      </c>
      <c r="EE144">
        <v>30354459</v>
      </c>
      <c r="EF144">
        <v>0</v>
      </c>
      <c r="EH144">
        <v>0</v>
      </c>
      <c r="EJ144">
        <v>4</v>
      </c>
      <c r="EK144">
        <v>0</v>
      </c>
      <c r="EL144" t="s">
        <v>191</v>
      </c>
      <c r="EM144" t="s">
        <v>192</v>
      </c>
      <c r="EQ144">
        <v>0</v>
      </c>
      <c r="ER144">
        <v>0</v>
      </c>
      <c r="ES144">
        <v>146.48</v>
      </c>
      <c r="ET144">
        <v>0</v>
      </c>
      <c r="EU144">
        <v>0</v>
      </c>
      <c r="EV144">
        <v>0</v>
      </c>
      <c r="EW144">
        <v>0</v>
      </c>
      <c r="EX144">
        <v>0</v>
      </c>
      <c r="EY144">
        <v>0</v>
      </c>
      <c r="EZ144">
        <v>0</v>
      </c>
      <c r="FQ144">
        <v>0</v>
      </c>
      <c r="FR144">
        <f>ROUND(IF(AND(BH144=3,BI144=3),P144,0),2)</f>
        <v>402.82</v>
      </c>
      <c r="FS144">
        <v>0</v>
      </c>
      <c r="FX144">
        <v>0</v>
      </c>
      <c r="FY144">
        <v>0</v>
      </c>
      <c r="GG144">
        <v>2</v>
      </c>
      <c r="GH144">
        <v>0</v>
      </c>
      <c r="GI144">
        <v>0</v>
      </c>
      <c r="GJ144">
        <v>0</v>
      </c>
      <c r="GK144">
        <f>ROUND(R144*(R12)/100,2)</f>
        <v>0</v>
      </c>
      <c r="GL144">
        <f>ROUND(IF(AND(BH144=3,BI144=3,FS144&lt;&gt;0),P144,0),2)</f>
        <v>0</v>
      </c>
      <c r="GM144">
        <f>O144+X144+Y144+GK144</f>
        <v>402.82</v>
      </c>
      <c r="GN144">
        <f>ROUND(IF(OR(BI144=0,BI144=1),O144+X144+Y144+GK144,0),2)</f>
        <v>0</v>
      </c>
      <c r="GO144">
        <f>ROUND(IF(BI144=2,O144+X144+Y144+GK144,0),2)</f>
        <v>0</v>
      </c>
      <c r="GP144">
        <f>ROUND(IF(BI144=4,O144+X144+Y144+GK144,0),2)</f>
        <v>0</v>
      </c>
      <c r="GR144">
        <v>0</v>
      </c>
    </row>
    <row r="146" spans="1:118" ht="12.75">
      <c r="A146" s="2">
        <v>51</v>
      </c>
      <c r="B146" s="2">
        <f>B138</f>
        <v>1</v>
      </c>
      <c r="C146" s="2">
        <f>A138</f>
        <v>4</v>
      </c>
      <c r="D146" s="2">
        <f>ROW(A138)</f>
        <v>138</v>
      </c>
      <c r="E146" s="2"/>
      <c r="F146" s="2" t="str">
        <f>IF(F138&lt;&gt;"",F138,"")</f>
        <v>Новый раздел</v>
      </c>
      <c r="G146" s="2" t="str">
        <f>IF(G138&lt;&gt;"",G138,"")</f>
        <v>Оборудование</v>
      </c>
      <c r="H146" s="2"/>
      <c r="I146" s="2"/>
      <c r="J146" s="2"/>
      <c r="K146" s="2"/>
      <c r="L146" s="2"/>
      <c r="M146" s="2"/>
      <c r="N146" s="2"/>
      <c r="O146" s="2">
        <f aca="true" t="shared" si="117" ref="O146:T146">ROUND(AB146,2)</f>
        <v>352725.37</v>
      </c>
      <c r="P146" s="2">
        <f t="shared" si="117"/>
        <v>352725.37</v>
      </c>
      <c r="Q146" s="2">
        <f t="shared" si="117"/>
        <v>0</v>
      </c>
      <c r="R146" s="2">
        <f t="shared" si="117"/>
        <v>0</v>
      </c>
      <c r="S146" s="2">
        <f t="shared" si="117"/>
        <v>0</v>
      </c>
      <c r="T146" s="2">
        <f t="shared" si="117"/>
        <v>0</v>
      </c>
      <c r="U146" s="2">
        <f>AH146</f>
        <v>0</v>
      </c>
      <c r="V146" s="2">
        <f>AI146</f>
        <v>0</v>
      </c>
      <c r="W146" s="2">
        <f>ROUND(AJ146,2)</f>
        <v>0</v>
      </c>
      <c r="X146" s="2">
        <f>ROUND(AK146,2)</f>
        <v>0</v>
      </c>
      <c r="Y146" s="2">
        <f>ROUND(AL146,2)</f>
        <v>0</v>
      </c>
      <c r="Z146" s="2"/>
      <c r="AA146" s="2"/>
      <c r="AB146" s="2">
        <f>ROUND(SUMIF(AA142:AA144,"=30357491",O142:O144),2)</f>
        <v>352725.37</v>
      </c>
      <c r="AC146" s="2">
        <f>ROUND(SUMIF(AA142:AA144,"=30357491",P142:P144),2)</f>
        <v>352725.37</v>
      </c>
      <c r="AD146" s="2">
        <f>ROUND(SUMIF(AA142:AA144,"=30357491",Q142:Q144),2)</f>
        <v>0</v>
      </c>
      <c r="AE146" s="2">
        <f>ROUND(SUMIF(AA142:AA144,"=30357491",R142:R144),2)</f>
        <v>0</v>
      </c>
      <c r="AF146" s="2">
        <f>ROUND(SUMIF(AA142:AA144,"=30357491",S142:S144),2)</f>
        <v>0</v>
      </c>
      <c r="AG146" s="2">
        <f>ROUND(SUMIF(AA142:AA144,"=30357491",T142:T144),2)</f>
        <v>0</v>
      </c>
      <c r="AH146" s="2">
        <f>SUMIF(AA142:AA144,"=30357491",U142:U144)</f>
        <v>0</v>
      </c>
      <c r="AI146" s="2">
        <f>SUMIF(AA142:AA144,"=30357491",V142:V144)</f>
        <v>0</v>
      </c>
      <c r="AJ146" s="2">
        <f>ROUND(SUMIF(AA142:AA144,"=30357491",W142:W144),2)</f>
        <v>0</v>
      </c>
      <c r="AK146" s="2">
        <f>ROUND(SUMIF(AA142:AA144,"=30357491",X142:X144),2)</f>
        <v>0</v>
      </c>
      <c r="AL146" s="2">
        <f>ROUND(SUMIF(AA142:AA144,"=30357491",Y142:Y144),2)</f>
        <v>0</v>
      </c>
      <c r="AM146" s="2"/>
      <c r="AN146" s="2"/>
      <c r="AO146" s="2">
        <f aca="true" t="shared" si="118" ref="AO146:AU146">ROUND(BB146,2)</f>
        <v>0</v>
      </c>
      <c r="AP146" s="2">
        <f t="shared" si="118"/>
        <v>352725.37</v>
      </c>
      <c r="AQ146" s="2">
        <f t="shared" si="118"/>
        <v>0</v>
      </c>
      <c r="AR146" s="2">
        <f t="shared" si="118"/>
        <v>352725.37</v>
      </c>
      <c r="AS146" s="2">
        <f t="shared" si="118"/>
        <v>0</v>
      </c>
      <c r="AT146" s="2">
        <f t="shared" si="118"/>
        <v>0</v>
      </c>
      <c r="AU146" s="2">
        <f t="shared" si="118"/>
        <v>0</v>
      </c>
      <c r="AV146" s="2"/>
      <c r="AW146" s="2"/>
      <c r="AX146" s="2"/>
      <c r="AY146" s="2"/>
      <c r="AZ146" s="2"/>
      <c r="BA146" s="2"/>
      <c r="BB146" s="2">
        <f>ROUND(SUMIF(AA142:AA144,"=30357491",FQ142:FQ144),2)</f>
        <v>0</v>
      </c>
      <c r="BC146" s="2">
        <f>ROUND(SUMIF(AA142:AA144,"=30357491",FR142:FR144),2)</f>
        <v>352725.37</v>
      </c>
      <c r="BD146" s="2">
        <f>ROUND(SUMIF(AA142:AA144,"=30357491",GL142:GL144),2)</f>
        <v>0</v>
      </c>
      <c r="BE146" s="2">
        <f>ROUND(SUMIF(AA142:AA144,"=30357491",GM142:GM144),2)</f>
        <v>352725.37</v>
      </c>
      <c r="BF146" s="2">
        <f>ROUND(SUMIF(AA142:AA144,"=30357491",GN142:GN144),2)</f>
        <v>0</v>
      </c>
      <c r="BG146" s="2">
        <f>ROUND(SUMIF(AA142:AA144,"=30357491",GO142:GO144),2)</f>
        <v>0</v>
      </c>
      <c r="BH146" s="2">
        <f>ROUND(SUMIF(AA142:AA144,"=30357491",GP142:GP144),2)</f>
        <v>0</v>
      </c>
      <c r="BI146" s="2"/>
      <c r="BJ146" s="2"/>
      <c r="BK146" s="2"/>
      <c r="BL146" s="2"/>
      <c r="BM146" s="2"/>
      <c r="BN146" s="2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>
        <v>0</v>
      </c>
    </row>
    <row r="148" spans="1:16" ht="12.75">
      <c r="A148" s="4">
        <v>50</v>
      </c>
      <c r="B148" s="4">
        <v>0</v>
      </c>
      <c r="C148" s="4">
        <v>0</v>
      </c>
      <c r="D148" s="4">
        <v>1</v>
      </c>
      <c r="E148" s="4">
        <v>201</v>
      </c>
      <c r="F148" s="4">
        <f>ROUND(Source!O146,O148)</f>
        <v>352725.37</v>
      </c>
      <c r="G148" s="4" t="s">
        <v>37</v>
      </c>
      <c r="H148" s="4" t="s">
        <v>38</v>
      </c>
      <c r="I148" s="4"/>
      <c r="J148" s="4"/>
      <c r="K148" s="4">
        <v>201</v>
      </c>
      <c r="L148" s="4">
        <v>1</v>
      </c>
      <c r="M148" s="4">
        <v>3</v>
      </c>
      <c r="N148" s="4" t="s">
        <v>6</v>
      </c>
      <c r="O148" s="4">
        <v>2</v>
      </c>
      <c r="P148" s="4"/>
    </row>
    <row r="149" spans="1:16" ht="12.75">
      <c r="A149" s="4">
        <v>50</v>
      </c>
      <c r="B149" s="4">
        <v>0</v>
      </c>
      <c r="C149" s="4">
        <v>0</v>
      </c>
      <c r="D149" s="4">
        <v>1</v>
      </c>
      <c r="E149" s="4">
        <v>202</v>
      </c>
      <c r="F149" s="4">
        <f>ROUND(Source!P146,O149)</f>
        <v>352725.37</v>
      </c>
      <c r="G149" s="4" t="s">
        <v>39</v>
      </c>
      <c r="H149" s="4" t="s">
        <v>40</v>
      </c>
      <c r="I149" s="4"/>
      <c r="J149" s="4"/>
      <c r="K149" s="4">
        <v>202</v>
      </c>
      <c r="L149" s="4">
        <v>2</v>
      </c>
      <c r="M149" s="4">
        <v>3</v>
      </c>
      <c r="N149" s="4" t="s">
        <v>6</v>
      </c>
      <c r="O149" s="4">
        <v>2</v>
      </c>
      <c r="P149" s="4"/>
    </row>
    <row r="150" spans="1:16" ht="12.75">
      <c r="A150" s="4">
        <v>50</v>
      </c>
      <c r="B150" s="4">
        <v>0</v>
      </c>
      <c r="C150" s="4">
        <v>0</v>
      </c>
      <c r="D150" s="4">
        <v>1</v>
      </c>
      <c r="E150" s="4">
        <v>222</v>
      </c>
      <c r="F150" s="4">
        <f>ROUND(Source!AO146,O150)</f>
        <v>0</v>
      </c>
      <c r="G150" s="4" t="s">
        <v>41</v>
      </c>
      <c r="H150" s="4" t="s">
        <v>42</v>
      </c>
      <c r="I150" s="4"/>
      <c r="J150" s="4"/>
      <c r="K150" s="4">
        <v>222</v>
      </c>
      <c r="L150" s="4">
        <v>3</v>
      </c>
      <c r="M150" s="4">
        <v>3</v>
      </c>
      <c r="N150" s="4" t="s">
        <v>6</v>
      </c>
      <c r="O150" s="4">
        <v>2</v>
      </c>
      <c r="P150" s="4"/>
    </row>
    <row r="151" spans="1:16" ht="12.75">
      <c r="A151" s="4">
        <v>50</v>
      </c>
      <c r="B151" s="4">
        <v>0</v>
      </c>
      <c r="C151" s="4">
        <v>0</v>
      </c>
      <c r="D151" s="4">
        <v>1</v>
      </c>
      <c r="E151" s="4">
        <v>216</v>
      </c>
      <c r="F151" s="4">
        <f>ROUND(Source!AP146,O151)</f>
        <v>352725.37</v>
      </c>
      <c r="G151" s="4" t="s">
        <v>43</v>
      </c>
      <c r="H151" s="4" t="s">
        <v>44</v>
      </c>
      <c r="I151" s="4"/>
      <c r="J151" s="4"/>
      <c r="K151" s="4">
        <v>216</v>
      </c>
      <c r="L151" s="4">
        <v>4</v>
      </c>
      <c r="M151" s="4">
        <v>3</v>
      </c>
      <c r="N151" s="4" t="s">
        <v>6</v>
      </c>
      <c r="O151" s="4">
        <v>2</v>
      </c>
      <c r="P151" s="4"/>
    </row>
    <row r="152" spans="1:16" ht="12.75">
      <c r="A152" s="4">
        <v>50</v>
      </c>
      <c r="B152" s="4">
        <v>0</v>
      </c>
      <c r="C152" s="4">
        <v>0</v>
      </c>
      <c r="D152" s="4">
        <v>1</v>
      </c>
      <c r="E152" s="4">
        <v>223</v>
      </c>
      <c r="F152" s="4">
        <f>ROUND(Source!AQ146,O152)</f>
        <v>0</v>
      </c>
      <c r="G152" s="4" t="s">
        <v>45</v>
      </c>
      <c r="H152" s="4" t="s">
        <v>46</v>
      </c>
      <c r="I152" s="4"/>
      <c r="J152" s="4"/>
      <c r="K152" s="4">
        <v>223</v>
      </c>
      <c r="L152" s="4">
        <v>5</v>
      </c>
      <c r="M152" s="4">
        <v>3</v>
      </c>
      <c r="N152" s="4" t="s">
        <v>6</v>
      </c>
      <c r="O152" s="4">
        <v>2</v>
      </c>
      <c r="P152" s="4"/>
    </row>
    <row r="153" spans="1:16" ht="12.75">
      <c r="A153" s="4">
        <v>50</v>
      </c>
      <c r="B153" s="4">
        <v>0</v>
      </c>
      <c r="C153" s="4">
        <v>0</v>
      </c>
      <c r="D153" s="4">
        <v>1</v>
      </c>
      <c r="E153" s="4">
        <v>203</v>
      </c>
      <c r="F153" s="4">
        <f>ROUND(Source!Q146,O153)</f>
        <v>0</v>
      </c>
      <c r="G153" s="4" t="s">
        <v>47</v>
      </c>
      <c r="H153" s="4" t="s">
        <v>48</v>
      </c>
      <c r="I153" s="4"/>
      <c r="J153" s="4"/>
      <c r="K153" s="4">
        <v>203</v>
      </c>
      <c r="L153" s="4">
        <v>6</v>
      </c>
      <c r="M153" s="4">
        <v>3</v>
      </c>
      <c r="N153" s="4" t="s">
        <v>6</v>
      </c>
      <c r="O153" s="4">
        <v>2</v>
      </c>
      <c r="P153" s="4"/>
    </row>
    <row r="154" spans="1:16" ht="12.75">
      <c r="A154" s="4">
        <v>50</v>
      </c>
      <c r="B154" s="4">
        <v>0</v>
      </c>
      <c r="C154" s="4">
        <v>0</v>
      </c>
      <c r="D154" s="4">
        <v>1</v>
      </c>
      <c r="E154" s="4">
        <v>204</v>
      </c>
      <c r="F154" s="4">
        <f>ROUND(Source!R146,O154)</f>
        <v>0</v>
      </c>
      <c r="G154" s="4" t="s">
        <v>49</v>
      </c>
      <c r="H154" s="4" t="s">
        <v>50</v>
      </c>
      <c r="I154" s="4"/>
      <c r="J154" s="4"/>
      <c r="K154" s="4">
        <v>204</v>
      </c>
      <c r="L154" s="4">
        <v>7</v>
      </c>
      <c r="M154" s="4">
        <v>3</v>
      </c>
      <c r="N154" s="4" t="s">
        <v>6</v>
      </c>
      <c r="O154" s="4">
        <v>2</v>
      </c>
      <c r="P154" s="4"/>
    </row>
    <row r="155" spans="1:16" ht="12.75">
      <c r="A155" s="4">
        <v>50</v>
      </c>
      <c r="B155" s="4">
        <v>0</v>
      </c>
      <c r="C155" s="4">
        <v>0</v>
      </c>
      <c r="D155" s="4">
        <v>1</v>
      </c>
      <c r="E155" s="4">
        <v>205</v>
      </c>
      <c r="F155" s="4">
        <f>ROUND(Source!S146,O155)</f>
        <v>0</v>
      </c>
      <c r="G155" s="4" t="s">
        <v>51</v>
      </c>
      <c r="H155" s="4" t="s">
        <v>52</v>
      </c>
      <c r="I155" s="4"/>
      <c r="J155" s="4"/>
      <c r="K155" s="4">
        <v>205</v>
      </c>
      <c r="L155" s="4">
        <v>8</v>
      </c>
      <c r="M155" s="4">
        <v>3</v>
      </c>
      <c r="N155" s="4" t="s">
        <v>6</v>
      </c>
      <c r="O155" s="4">
        <v>2</v>
      </c>
      <c r="P155" s="4"/>
    </row>
    <row r="156" spans="1:16" ht="12.75">
      <c r="A156" s="4">
        <v>50</v>
      </c>
      <c r="B156" s="4">
        <v>0</v>
      </c>
      <c r="C156" s="4">
        <v>0</v>
      </c>
      <c r="D156" s="4">
        <v>1</v>
      </c>
      <c r="E156" s="4">
        <v>214</v>
      </c>
      <c r="F156" s="4">
        <f>ROUND(Source!AS146,O156)</f>
        <v>0</v>
      </c>
      <c r="G156" s="4" t="s">
        <v>53</v>
      </c>
      <c r="H156" s="4" t="s">
        <v>54</v>
      </c>
      <c r="I156" s="4"/>
      <c r="J156" s="4"/>
      <c r="K156" s="4">
        <v>214</v>
      </c>
      <c r="L156" s="4">
        <v>9</v>
      </c>
      <c r="M156" s="4">
        <v>3</v>
      </c>
      <c r="N156" s="4" t="s">
        <v>6</v>
      </c>
      <c r="O156" s="4">
        <v>2</v>
      </c>
      <c r="P156" s="4"/>
    </row>
    <row r="157" spans="1:16" ht="12.75">
      <c r="A157" s="4">
        <v>50</v>
      </c>
      <c r="B157" s="4">
        <v>0</v>
      </c>
      <c r="C157" s="4">
        <v>0</v>
      </c>
      <c r="D157" s="4">
        <v>1</v>
      </c>
      <c r="E157" s="4">
        <v>215</v>
      </c>
      <c r="F157" s="4">
        <f>ROUND(Source!AT146,O157)</f>
        <v>0</v>
      </c>
      <c r="G157" s="4" t="s">
        <v>55</v>
      </c>
      <c r="H157" s="4" t="s">
        <v>56</v>
      </c>
      <c r="I157" s="4"/>
      <c r="J157" s="4"/>
      <c r="K157" s="4">
        <v>215</v>
      </c>
      <c r="L157" s="4">
        <v>10</v>
      </c>
      <c r="M157" s="4">
        <v>3</v>
      </c>
      <c r="N157" s="4" t="s">
        <v>6</v>
      </c>
      <c r="O157" s="4">
        <v>2</v>
      </c>
      <c r="P157" s="4"/>
    </row>
    <row r="158" spans="1:16" ht="12.75">
      <c r="A158" s="4">
        <v>50</v>
      </c>
      <c r="B158" s="4">
        <v>0</v>
      </c>
      <c r="C158" s="4">
        <v>0</v>
      </c>
      <c r="D158" s="4">
        <v>1</v>
      </c>
      <c r="E158" s="4">
        <v>217</v>
      </c>
      <c r="F158" s="4">
        <f>ROUND(Source!AU146,O158)</f>
        <v>0</v>
      </c>
      <c r="G158" s="4" t="s">
        <v>57</v>
      </c>
      <c r="H158" s="4" t="s">
        <v>58</v>
      </c>
      <c r="I158" s="4"/>
      <c r="J158" s="4"/>
      <c r="K158" s="4">
        <v>217</v>
      </c>
      <c r="L158" s="4">
        <v>11</v>
      </c>
      <c r="M158" s="4">
        <v>3</v>
      </c>
      <c r="N158" s="4" t="s">
        <v>6</v>
      </c>
      <c r="O158" s="4">
        <v>2</v>
      </c>
      <c r="P158" s="4"/>
    </row>
    <row r="159" spans="1:16" ht="12.75">
      <c r="A159" s="4">
        <v>50</v>
      </c>
      <c r="B159" s="4">
        <v>0</v>
      </c>
      <c r="C159" s="4">
        <v>0</v>
      </c>
      <c r="D159" s="4">
        <v>1</v>
      </c>
      <c r="E159" s="4">
        <v>206</v>
      </c>
      <c r="F159" s="4">
        <f>ROUND(Source!T146,O159)</f>
        <v>0</v>
      </c>
      <c r="G159" s="4" t="s">
        <v>59</v>
      </c>
      <c r="H159" s="4" t="s">
        <v>60</v>
      </c>
      <c r="I159" s="4"/>
      <c r="J159" s="4"/>
      <c r="K159" s="4">
        <v>206</v>
      </c>
      <c r="L159" s="4">
        <v>12</v>
      </c>
      <c r="M159" s="4">
        <v>3</v>
      </c>
      <c r="N159" s="4" t="s">
        <v>6</v>
      </c>
      <c r="O159" s="4">
        <v>2</v>
      </c>
      <c r="P159" s="4"/>
    </row>
    <row r="160" spans="1:16" ht="12.75">
      <c r="A160" s="4">
        <v>50</v>
      </c>
      <c r="B160" s="4">
        <v>0</v>
      </c>
      <c r="C160" s="4">
        <v>0</v>
      </c>
      <c r="D160" s="4">
        <v>1</v>
      </c>
      <c r="E160" s="4">
        <v>207</v>
      </c>
      <c r="F160" s="4">
        <f>ROUND(Source!U146,O160)</f>
        <v>0</v>
      </c>
      <c r="G160" s="4" t="s">
        <v>61</v>
      </c>
      <c r="H160" s="4" t="s">
        <v>62</v>
      </c>
      <c r="I160" s="4"/>
      <c r="J160" s="4"/>
      <c r="K160" s="4">
        <v>207</v>
      </c>
      <c r="L160" s="4">
        <v>13</v>
      </c>
      <c r="M160" s="4">
        <v>3</v>
      </c>
      <c r="N160" s="4" t="s">
        <v>6</v>
      </c>
      <c r="O160" s="4">
        <v>2</v>
      </c>
      <c r="P160" s="4"/>
    </row>
    <row r="161" spans="1:16" ht="12.75">
      <c r="A161" s="4">
        <v>50</v>
      </c>
      <c r="B161" s="4">
        <v>0</v>
      </c>
      <c r="C161" s="4">
        <v>0</v>
      </c>
      <c r="D161" s="4">
        <v>1</v>
      </c>
      <c r="E161" s="4">
        <v>208</v>
      </c>
      <c r="F161" s="4">
        <f>ROUND(Source!V146,O161)</f>
        <v>0</v>
      </c>
      <c r="G161" s="4" t="s">
        <v>63</v>
      </c>
      <c r="H161" s="4" t="s">
        <v>64</v>
      </c>
      <c r="I161" s="4"/>
      <c r="J161" s="4"/>
      <c r="K161" s="4">
        <v>208</v>
      </c>
      <c r="L161" s="4">
        <v>14</v>
      </c>
      <c r="M161" s="4">
        <v>3</v>
      </c>
      <c r="N161" s="4" t="s">
        <v>6</v>
      </c>
      <c r="O161" s="4">
        <v>2</v>
      </c>
      <c r="P161" s="4"/>
    </row>
    <row r="162" spans="1:16" ht="12.75">
      <c r="A162" s="4">
        <v>50</v>
      </c>
      <c r="B162" s="4">
        <v>0</v>
      </c>
      <c r="C162" s="4">
        <v>0</v>
      </c>
      <c r="D162" s="4">
        <v>1</v>
      </c>
      <c r="E162" s="4">
        <v>209</v>
      </c>
      <c r="F162" s="4">
        <f>ROUND(Source!W146,O162)</f>
        <v>0</v>
      </c>
      <c r="G162" s="4" t="s">
        <v>65</v>
      </c>
      <c r="H162" s="4" t="s">
        <v>66</v>
      </c>
      <c r="I162" s="4"/>
      <c r="J162" s="4"/>
      <c r="K162" s="4">
        <v>209</v>
      </c>
      <c r="L162" s="4">
        <v>15</v>
      </c>
      <c r="M162" s="4">
        <v>3</v>
      </c>
      <c r="N162" s="4" t="s">
        <v>6</v>
      </c>
      <c r="O162" s="4">
        <v>2</v>
      </c>
      <c r="P162" s="4"/>
    </row>
    <row r="163" spans="1:16" ht="12.75">
      <c r="A163" s="4">
        <v>50</v>
      </c>
      <c r="B163" s="4">
        <v>0</v>
      </c>
      <c r="C163" s="4">
        <v>0</v>
      </c>
      <c r="D163" s="4">
        <v>1</v>
      </c>
      <c r="E163" s="4">
        <v>210</v>
      </c>
      <c r="F163" s="4">
        <f>ROUND(Source!X146,O163)</f>
        <v>0</v>
      </c>
      <c r="G163" s="4" t="s">
        <v>67</v>
      </c>
      <c r="H163" s="4" t="s">
        <v>68</v>
      </c>
      <c r="I163" s="4"/>
      <c r="J163" s="4"/>
      <c r="K163" s="4">
        <v>210</v>
      </c>
      <c r="L163" s="4">
        <v>16</v>
      </c>
      <c r="M163" s="4">
        <v>3</v>
      </c>
      <c r="N163" s="4" t="s">
        <v>6</v>
      </c>
      <c r="O163" s="4">
        <v>2</v>
      </c>
      <c r="P163" s="4"/>
    </row>
    <row r="164" spans="1:16" ht="12.75">
      <c r="A164" s="4">
        <v>50</v>
      </c>
      <c r="B164" s="4">
        <v>0</v>
      </c>
      <c r="C164" s="4">
        <v>0</v>
      </c>
      <c r="D164" s="4">
        <v>1</v>
      </c>
      <c r="E164" s="4">
        <v>211</v>
      </c>
      <c r="F164" s="4">
        <f>ROUND(Source!Y146,O164)</f>
        <v>0</v>
      </c>
      <c r="G164" s="4" t="s">
        <v>69</v>
      </c>
      <c r="H164" s="4" t="s">
        <v>70</v>
      </c>
      <c r="I164" s="4"/>
      <c r="J164" s="4"/>
      <c r="K164" s="4">
        <v>211</v>
      </c>
      <c r="L164" s="4">
        <v>17</v>
      </c>
      <c r="M164" s="4">
        <v>3</v>
      </c>
      <c r="N164" s="4" t="s">
        <v>6</v>
      </c>
      <c r="O164" s="4">
        <v>2</v>
      </c>
      <c r="P164" s="4"/>
    </row>
    <row r="165" spans="1:16" ht="12.75">
      <c r="A165" s="4">
        <v>50</v>
      </c>
      <c r="B165" s="4">
        <v>0</v>
      </c>
      <c r="C165" s="4">
        <v>0</v>
      </c>
      <c r="D165" s="4">
        <v>1</v>
      </c>
      <c r="E165" s="4">
        <v>224</v>
      </c>
      <c r="F165" s="4">
        <f>ROUND(Source!AR146,O165)</f>
        <v>352725.37</v>
      </c>
      <c r="G165" s="4" t="s">
        <v>71</v>
      </c>
      <c r="H165" s="4" t="s">
        <v>72</v>
      </c>
      <c r="I165" s="4"/>
      <c r="J165" s="4"/>
      <c r="K165" s="4">
        <v>224</v>
      </c>
      <c r="L165" s="4">
        <v>18</v>
      </c>
      <c r="M165" s="4">
        <v>3</v>
      </c>
      <c r="N165" s="4" t="s">
        <v>6</v>
      </c>
      <c r="O165" s="4">
        <v>2</v>
      </c>
      <c r="P165" s="4"/>
    </row>
    <row r="167" spans="1:88" ht="12.75">
      <c r="A167" s="1">
        <v>4</v>
      </c>
      <c r="B167" s="1">
        <v>1</v>
      </c>
      <c r="C167" s="1"/>
      <c r="D167" s="1">
        <f>ROW(A200)</f>
        <v>200</v>
      </c>
      <c r="E167" s="1"/>
      <c r="F167" s="1" t="s">
        <v>15</v>
      </c>
      <c r="G167" s="1" t="s">
        <v>34</v>
      </c>
      <c r="H167" s="1" t="s">
        <v>6</v>
      </c>
      <c r="I167" s="1">
        <v>0</v>
      </c>
      <c r="J167" s="1"/>
      <c r="K167" s="1">
        <v>0</v>
      </c>
      <c r="L167" s="1"/>
      <c r="M167" s="1"/>
      <c r="N167" s="1"/>
      <c r="O167" s="1"/>
      <c r="P167" s="1"/>
      <c r="Q167" s="1"/>
      <c r="R167" s="1"/>
      <c r="S167" s="1"/>
      <c r="T167" s="1"/>
      <c r="U167" s="1" t="s">
        <v>6</v>
      </c>
      <c r="V167" s="1">
        <v>0</v>
      </c>
      <c r="W167" s="1"/>
      <c r="X167" s="1"/>
      <c r="Y167" s="1"/>
      <c r="Z167" s="1"/>
      <c r="AA167" s="1"/>
      <c r="AB167" s="1" t="s">
        <v>6</v>
      </c>
      <c r="AC167" s="1" t="s">
        <v>6</v>
      </c>
      <c r="AD167" s="1" t="s">
        <v>6</v>
      </c>
      <c r="AE167" s="1" t="s">
        <v>6</v>
      </c>
      <c r="AF167" s="1" t="s">
        <v>6</v>
      </c>
      <c r="AG167" s="1" t="s">
        <v>6</v>
      </c>
      <c r="AH167" s="1"/>
      <c r="AI167" s="1"/>
      <c r="AJ167" s="1"/>
      <c r="AK167" s="1"/>
      <c r="AL167" s="1"/>
      <c r="AM167" s="1"/>
      <c r="AN167" s="1"/>
      <c r="AO167" s="1"/>
      <c r="AP167" s="1" t="s">
        <v>6</v>
      </c>
      <c r="AQ167" s="1" t="s">
        <v>6</v>
      </c>
      <c r="AR167" s="1" t="s">
        <v>6</v>
      </c>
      <c r="AS167" s="1"/>
      <c r="AT167" s="1"/>
      <c r="AU167" s="1"/>
      <c r="AV167" s="1"/>
      <c r="AW167" s="1"/>
      <c r="AX167" s="1"/>
      <c r="AY167" s="1"/>
      <c r="AZ167" s="1" t="s">
        <v>6</v>
      </c>
      <c r="BA167" s="1"/>
      <c r="BB167" s="1" t="s">
        <v>6</v>
      </c>
      <c r="BC167" s="1" t="s">
        <v>6</v>
      </c>
      <c r="BD167" s="1" t="s">
        <v>6</v>
      </c>
      <c r="BE167" s="1" t="s">
        <v>6</v>
      </c>
      <c r="BF167" s="1" t="s">
        <v>6</v>
      </c>
      <c r="BG167" s="1" t="s">
        <v>6</v>
      </c>
      <c r="BH167" s="1" t="s">
        <v>6</v>
      </c>
      <c r="BI167" s="1" t="s">
        <v>6</v>
      </c>
      <c r="BJ167" s="1" t="s">
        <v>6</v>
      </c>
      <c r="BK167" s="1" t="s">
        <v>6</v>
      </c>
      <c r="BL167" s="1" t="s">
        <v>6</v>
      </c>
      <c r="BM167" s="1" t="s">
        <v>6</v>
      </c>
      <c r="BN167" s="1" t="s">
        <v>6</v>
      </c>
      <c r="BO167" s="1" t="s">
        <v>6</v>
      </c>
      <c r="BP167" s="1" t="s">
        <v>6</v>
      </c>
      <c r="BQ167" s="1"/>
      <c r="BR167" s="1"/>
      <c r="BS167" s="1"/>
      <c r="BT167" s="1"/>
      <c r="BU167" s="1"/>
      <c r="BV167" s="1"/>
      <c r="BW167" s="1"/>
      <c r="BX167" s="1">
        <v>0</v>
      </c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>
        <v>0</v>
      </c>
    </row>
    <row r="169" spans="1:118" ht="12.75">
      <c r="A169" s="2">
        <v>52</v>
      </c>
      <c r="B169" s="2">
        <f aca="true" t="shared" si="119" ref="B169:G169">B200</f>
        <v>1</v>
      </c>
      <c r="C169" s="2">
        <f t="shared" si="119"/>
        <v>4</v>
      </c>
      <c r="D169" s="2">
        <f t="shared" si="119"/>
        <v>167</v>
      </c>
      <c r="E169" s="2">
        <f t="shared" si="119"/>
        <v>0</v>
      </c>
      <c r="F169" s="2" t="str">
        <f t="shared" si="119"/>
        <v>Новый раздел</v>
      </c>
      <c r="G169" s="2" t="str">
        <f t="shared" si="119"/>
        <v>Строительные работы</v>
      </c>
      <c r="H169" s="2"/>
      <c r="I169" s="2"/>
      <c r="J169" s="2"/>
      <c r="K169" s="2"/>
      <c r="L169" s="2"/>
      <c r="M169" s="2"/>
      <c r="N169" s="2"/>
      <c r="O169" s="2">
        <f aca="true" t="shared" si="120" ref="O169:AT169">O200</f>
        <v>6793.07</v>
      </c>
      <c r="P169" s="2">
        <f t="shared" si="120"/>
        <v>2396.54</v>
      </c>
      <c r="Q169" s="2">
        <f t="shared" si="120"/>
        <v>2207.86</v>
      </c>
      <c r="R169" s="2">
        <f t="shared" si="120"/>
        <v>592.21</v>
      </c>
      <c r="S169" s="2">
        <f t="shared" si="120"/>
        <v>2188.67</v>
      </c>
      <c r="T169" s="2">
        <f t="shared" si="120"/>
        <v>0</v>
      </c>
      <c r="U169" s="2">
        <f t="shared" si="120"/>
        <v>18.299772544</v>
      </c>
      <c r="V169" s="2">
        <f t="shared" si="120"/>
        <v>0</v>
      </c>
      <c r="W169" s="2">
        <f t="shared" si="120"/>
        <v>0</v>
      </c>
      <c r="X169" s="2">
        <f t="shared" si="120"/>
        <v>1864.88</v>
      </c>
      <c r="Y169" s="2">
        <f t="shared" si="120"/>
        <v>931</v>
      </c>
      <c r="Z169" s="2">
        <f t="shared" si="120"/>
        <v>0</v>
      </c>
      <c r="AA169" s="2">
        <f t="shared" si="120"/>
        <v>0</v>
      </c>
      <c r="AB169" s="2">
        <f t="shared" si="120"/>
        <v>6793.07</v>
      </c>
      <c r="AC169" s="2">
        <f t="shared" si="120"/>
        <v>2396.54</v>
      </c>
      <c r="AD169" s="2">
        <f t="shared" si="120"/>
        <v>2207.86</v>
      </c>
      <c r="AE169" s="2">
        <f t="shared" si="120"/>
        <v>592.21</v>
      </c>
      <c r="AF169" s="2">
        <f t="shared" si="120"/>
        <v>2188.67</v>
      </c>
      <c r="AG169" s="2">
        <f t="shared" si="120"/>
        <v>0</v>
      </c>
      <c r="AH169" s="2">
        <f t="shared" si="120"/>
        <v>18.299772544</v>
      </c>
      <c r="AI169" s="2">
        <f t="shared" si="120"/>
        <v>0</v>
      </c>
      <c r="AJ169" s="2">
        <f t="shared" si="120"/>
        <v>0</v>
      </c>
      <c r="AK169" s="2">
        <f t="shared" si="120"/>
        <v>1864.88</v>
      </c>
      <c r="AL169" s="2">
        <f t="shared" si="120"/>
        <v>931</v>
      </c>
      <c r="AM169" s="2">
        <f t="shared" si="120"/>
        <v>0</v>
      </c>
      <c r="AN169" s="2">
        <f t="shared" si="120"/>
        <v>0</v>
      </c>
      <c r="AO169" s="2">
        <f t="shared" si="120"/>
        <v>0</v>
      </c>
      <c r="AP169" s="2">
        <f t="shared" si="120"/>
        <v>0</v>
      </c>
      <c r="AQ169" s="2">
        <f t="shared" si="120"/>
        <v>0</v>
      </c>
      <c r="AR169" s="2">
        <f t="shared" si="120"/>
        <v>10577.95</v>
      </c>
      <c r="AS169" s="2">
        <f t="shared" si="120"/>
        <v>9574.18</v>
      </c>
      <c r="AT169" s="2">
        <f t="shared" si="120"/>
        <v>0</v>
      </c>
      <c r="AU169" s="2">
        <f aca="true" t="shared" si="121" ref="AU169:BZ169">AU200</f>
        <v>1003.77</v>
      </c>
      <c r="AV169" s="2">
        <f t="shared" si="121"/>
        <v>0</v>
      </c>
      <c r="AW169" s="2">
        <f t="shared" si="121"/>
        <v>0</v>
      </c>
      <c r="AX169" s="2">
        <f t="shared" si="121"/>
        <v>0</v>
      </c>
      <c r="AY169" s="2">
        <f t="shared" si="121"/>
        <v>0</v>
      </c>
      <c r="AZ169" s="2">
        <f t="shared" si="121"/>
        <v>0</v>
      </c>
      <c r="BA169" s="2">
        <f t="shared" si="121"/>
        <v>0</v>
      </c>
      <c r="BB169" s="2">
        <f t="shared" si="121"/>
        <v>0</v>
      </c>
      <c r="BC169" s="2">
        <f t="shared" si="121"/>
        <v>0</v>
      </c>
      <c r="BD169" s="2">
        <f t="shared" si="121"/>
        <v>0</v>
      </c>
      <c r="BE169" s="2">
        <f t="shared" si="121"/>
        <v>10577.95</v>
      </c>
      <c r="BF169" s="2">
        <f t="shared" si="121"/>
        <v>9574.18</v>
      </c>
      <c r="BG169" s="2">
        <f t="shared" si="121"/>
        <v>0</v>
      </c>
      <c r="BH169" s="2">
        <f t="shared" si="121"/>
        <v>1003.77</v>
      </c>
      <c r="BI169" s="2">
        <f t="shared" si="121"/>
        <v>0</v>
      </c>
      <c r="BJ169" s="2">
        <f t="shared" si="121"/>
        <v>0</v>
      </c>
      <c r="BK169" s="2">
        <f t="shared" si="121"/>
        <v>0</v>
      </c>
      <c r="BL169" s="2">
        <f t="shared" si="121"/>
        <v>0</v>
      </c>
      <c r="BM169" s="2">
        <f t="shared" si="121"/>
        <v>0</v>
      </c>
      <c r="BN169" s="2">
        <f t="shared" si="121"/>
        <v>0</v>
      </c>
      <c r="BO169" s="3">
        <f t="shared" si="121"/>
        <v>0</v>
      </c>
      <c r="BP169" s="3">
        <f t="shared" si="121"/>
        <v>0</v>
      </c>
      <c r="BQ169" s="3">
        <f t="shared" si="121"/>
        <v>0</v>
      </c>
      <c r="BR169" s="3">
        <f t="shared" si="121"/>
        <v>0</v>
      </c>
      <c r="BS169" s="3">
        <f t="shared" si="121"/>
        <v>0</v>
      </c>
      <c r="BT169" s="3">
        <f t="shared" si="121"/>
        <v>0</v>
      </c>
      <c r="BU169" s="3">
        <f t="shared" si="121"/>
        <v>0</v>
      </c>
      <c r="BV169" s="3">
        <f t="shared" si="121"/>
        <v>0</v>
      </c>
      <c r="BW169" s="3">
        <f t="shared" si="121"/>
        <v>0</v>
      </c>
      <c r="BX169" s="3">
        <f t="shared" si="121"/>
        <v>0</v>
      </c>
      <c r="BY169" s="3">
        <f t="shared" si="121"/>
        <v>0</v>
      </c>
      <c r="BZ169" s="3">
        <f t="shared" si="121"/>
        <v>0</v>
      </c>
      <c r="CA169" s="3">
        <f aca="true" t="shared" si="122" ref="CA169:DF169">CA200</f>
        <v>0</v>
      </c>
      <c r="CB169" s="3">
        <f t="shared" si="122"/>
        <v>0</v>
      </c>
      <c r="CC169" s="3">
        <f t="shared" si="122"/>
        <v>0</v>
      </c>
      <c r="CD169" s="3">
        <f t="shared" si="122"/>
        <v>0</v>
      </c>
      <c r="CE169" s="3">
        <f t="shared" si="122"/>
        <v>0</v>
      </c>
      <c r="CF169" s="3">
        <f t="shared" si="122"/>
        <v>0</v>
      </c>
      <c r="CG169" s="3">
        <f t="shared" si="122"/>
        <v>0</v>
      </c>
      <c r="CH169" s="3">
        <f t="shared" si="122"/>
        <v>0</v>
      </c>
      <c r="CI169" s="3">
        <f t="shared" si="122"/>
        <v>0</v>
      </c>
      <c r="CJ169" s="3">
        <f t="shared" si="122"/>
        <v>0</v>
      </c>
      <c r="CK169" s="3">
        <f t="shared" si="122"/>
        <v>0</v>
      </c>
      <c r="CL169" s="3">
        <f t="shared" si="122"/>
        <v>0</v>
      </c>
      <c r="CM169" s="3">
        <f t="shared" si="122"/>
        <v>0</v>
      </c>
      <c r="CN169" s="3">
        <f t="shared" si="122"/>
        <v>0</v>
      </c>
      <c r="CO169" s="3">
        <f t="shared" si="122"/>
        <v>0</v>
      </c>
      <c r="CP169" s="3">
        <f t="shared" si="122"/>
        <v>0</v>
      </c>
      <c r="CQ169" s="3">
        <f t="shared" si="122"/>
        <v>0</v>
      </c>
      <c r="CR169" s="3">
        <f t="shared" si="122"/>
        <v>0</v>
      </c>
      <c r="CS169" s="3">
        <f t="shared" si="122"/>
        <v>0</v>
      </c>
      <c r="CT169" s="3">
        <f t="shared" si="122"/>
        <v>0</v>
      </c>
      <c r="CU169" s="3">
        <f t="shared" si="122"/>
        <v>0</v>
      </c>
      <c r="CV169" s="3">
        <f t="shared" si="122"/>
        <v>0</v>
      </c>
      <c r="CW169" s="3">
        <f t="shared" si="122"/>
        <v>0</v>
      </c>
      <c r="CX169" s="3">
        <f t="shared" si="122"/>
        <v>0</v>
      </c>
      <c r="CY169" s="3">
        <f t="shared" si="122"/>
        <v>0</v>
      </c>
      <c r="CZ169" s="3">
        <f t="shared" si="122"/>
        <v>0</v>
      </c>
      <c r="DA169" s="3">
        <f t="shared" si="122"/>
        <v>0</v>
      </c>
      <c r="DB169" s="3">
        <f t="shared" si="122"/>
        <v>0</v>
      </c>
      <c r="DC169" s="3">
        <f t="shared" si="122"/>
        <v>0</v>
      </c>
      <c r="DD169" s="3">
        <f t="shared" si="122"/>
        <v>0</v>
      </c>
      <c r="DE169" s="3">
        <f t="shared" si="122"/>
        <v>0</v>
      </c>
      <c r="DF169" s="3">
        <f t="shared" si="122"/>
        <v>0</v>
      </c>
      <c r="DG169" s="3">
        <f aca="true" t="shared" si="123" ref="DG169:DN169">DG200</f>
        <v>0</v>
      </c>
      <c r="DH169" s="3">
        <f t="shared" si="123"/>
        <v>0</v>
      </c>
      <c r="DI169" s="3">
        <f t="shared" si="123"/>
        <v>0</v>
      </c>
      <c r="DJ169" s="3">
        <f t="shared" si="123"/>
        <v>0</v>
      </c>
      <c r="DK169" s="3">
        <f t="shared" si="123"/>
        <v>0</v>
      </c>
      <c r="DL169" s="3">
        <f t="shared" si="123"/>
        <v>0</v>
      </c>
      <c r="DM169" s="3">
        <f t="shared" si="123"/>
        <v>0</v>
      </c>
      <c r="DN169" s="3">
        <f t="shared" si="123"/>
        <v>0</v>
      </c>
    </row>
    <row r="171" spans="1:200" ht="12.75">
      <c r="A171">
        <v>17</v>
      </c>
      <c r="B171">
        <v>1</v>
      </c>
      <c r="C171">
        <f>ROW(SmtRes!A13)</f>
        <v>13</v>
      </c>
      <c r="D171">
        <f>ROW(EtalonRes!A14)</f>
        <v>14</v>
      </c>
      <c r="E171" t="s">
        <v>256</v>
      </c>
      <c r="F171" t="s">
        <v>257</v>
      </c>
      <c r="G171" t="s">
        <v>258</v>
      </c>
      <c r="H171" t="s">
        <v>259</v>
      </c>
      <c r="I171">
        <v>0.001</v>
      </c>
      <c r="J171">
        <v>0</v>
      </c>
      <c r="O171">
        <f aca="true" t="shared" si="124" ref="O171:O198">ROUND(CP171,2)</f>
        <v>42.45</v>
      </c>
      <c r="P171">
        <f aca="true" t="shared" si="125" ref="P171:P198">ROUND(CQ171*I171,2)</f>
        <v>0</v>
      </c>
      <c r="Q171">
        <f aca="true" t="shared" si="126" ref="Q171:Q198">ROUND(CR171*I171,2)</f>
        <v>19.32</v>
      </c>
      <c r="R171">
        <f aca="true" t="shared" si="127" ref="R171:R198">ROUND(CS171*I171,2)</f>
        <v>10.08</v>
      </c>
      <c r="S171">
        <f aca="true" t="shared" si="128" ref="S171:S198">ROUND(CT171*I171,2)</f>
        <v>23.13</v>
      </c>
      <c r="T171">
        <f aca="true" t="shared" si="129" ref="T171:T198">ROUND(CU171*I171,2)</f>
        <v>0</v>
      </c>
      <c r="U171">
        <f aca="true" t="shared" si="130" ref="U171:U198">CV171*I171</f>
        <v>0.162285</v>
      </c>
      <c r="V171">
        <f aca="true" t="shared" si="131" ref="V171:V198">CW171*I171</f>
        <v>0</v>
      </c>
      <c r="W171">
        <f aca="true" t="shared" si="132" ref="W171:W198">ROUND(CX171*I171,2)</f>
        <v>0</v>
      </c>
      <c r="X171">
        <f aca="true" t="shared" si="133" ref="X171:X198">ROUND(CY171,2)</f>
        <v>16.88</v>
      </c>
      <c r="Y171">
        <f aca="true" t="shared" si="134" ref="Y171:Y198">ROUND(CZ171,2)</f>
        <v>9.71</v>
      </c>
      <c r="AA171">
        <v>30357491</v>
      </c>
      <c r="AB171">
        <f aca="true" t="shared" si="135" ref="AB171:AB198">(AC171+AD171+AF171)</f>
        <v>4401.5</v>
      </c>
      <c r="AC171">
        <f aca="true" t="shared" si="136" ref="AC171:AC198">(ES171)</f>
        <v>0</v>
      </c>
      <c r="AD171">
        <f aca="true" t="shared" si="137" ref="AD171:AD198">(((ET171)-(EU171))+AE171)</f>
        <v>2713.55</v>
      </c>
      <c r="AE171">
        <f aca="true" t="shared" si="138" ref="AE171:AE198">(EU171)</f>
        <v>735.23</v>
      </c>
      <c r="AF171">
        <f aca="true" t="shared" si="139" ref="AF171:AF198">(EV171)</f>
        <v>1687.95</v>
      </c>
      <c r="AG171">
        <f aca="true" t="shared" si="140" ref="AG171:AG198">(AP171)</f>
        <v>0</v>
      </c>
      <c r="AH171">
        <f aca="true" t="shared" si="141" ref="AH171:AH198">(EW171)</f>
        <v>155</v>
      </c>
      <c r="AI171">
        <f aca="true" t="shared" si="142" ref="AI171:AI198">(EX171)</f>
        <v>0</v>
      </c>
      <c r="AJ171">
        <f aca="true" t="shared" si="143" ref="AJ171:AJ198">(AS171)</f>
        <v>0</v>
      </c>
      <c r="AK171">
        <v>4401.5</v>
      </c>
      <c r="AL171">
        <v>0</v>
      </c>
      <c r="AM171">
        <v>2713.55</v>
      </c>
      <c r="AN171">
        <v>735.23</v>
      </c>
      <c r="AO171">
        <v>1687.95</v>
      </c>
      <c r="AP171">
        <v>0</v>
      </c>
      <c r="AQ171">
        <v>155</v>
      </c>
      <c r="AR171">
        <v>0</v>
      </c>
      <c r="AS171">
        <v>0</v>
      </c>
      <c r="AT171">
        <v>73</v>
      </c>
      <c r="AU171">
        <v>42</v>
      </c>
      <c r="AV171">
        <v>1.047</v>
      </c>
      <c r="AW171">
        <v>1</v>
      </c>
      <c r="AZ171">
        <v>1</v>
      </c>
      <c r="BA171">
        <v>13.09</v>
      </c>
      <c r="BB171">
        <v>6.8</v>
      </c>
      <c r="BC171">
        <v>1</v>
      </c>
      <c r="BH171">
        <v>0</v>
      </c>
      <c r="BI171">
        <v>1</v>
      </c>
      <c r="BJ171" t="s">
        <v>260</v>
      </c>
      <c r="BM171">
        <v>674</v>
      </c>
      <c r="BN171">
        <v>0</v>
      </c>
      <c r="BO171" t="s">
        <v>257</v>
      </c>
      <c r="BP171">
        <v>1</v>
      </c>
      <c r="BQ171">
        <v>60</v>
      </c>
      <c r="BS171">
        <v>13.09</v>
      </c>
      <c r="BT171">
        <v>1</v>
      </c>
      <c r="BU171">
        <v>1</v>
      </c>
      <c r="BV171">
        <v>1</v>
      </c>
      <c r="BW171">
        <v>1</v>
      </c>
      <c r="BX171">
        <v>1</v>
      </c>
      <c r="BZ171">
        <v>73</v>
      </c>
      <c r="CA171">
        <v>42</v>
      </c>
      <c r="CF171">
        <v>0</v>
      </c>
      <c r="CG171">
        <v>0</v>
      </c>
      <c r="CM171">
        <v>0</v>
      </c>
      <c r="CO171">
        <v>0</v>
      </c>
      <c r="CP171">
        <f aca="true" t="shared" si="144" ref="CP171:CP198">(P171+Q171+S171)</f>
        <v>42.45</v>
      </c>
      <c r="CQ171">
        <f aca="true" t="shared" si="145" ref="CQ171:CQ198">((AC171*AW171))*BC171</f>
        <v>0</v>
      </c>
      <c r="CR171">
        <f aca="true" t="shared" si="146" ref="CR171:CR198">((AD171*AV171))*BB171</f>
        <v>19319.39058</v>
      </c>
      <c r="CS171">
        <f aca="true" t="shared" si="147" ref="CS171:CS198">((AE171*AV171))*BS171</f>
        <v>10076.4962529</v>
      </c>
      <c r="CT171">
        <f aca="true" t="shared" si="148" ref="CT171:CT198">((AF171*AV171))*BA171</f>
        <v>23133.7429785</v>
      </c>
      <c r="CU171">
        <f aca="true" t="shared" si="149" ref="CU171:CU198">AG171</f>
        <v>0</v>
      </c>
      <c r="CV171">
        <f aca="true" t="shared" si="150" ref="CV171:CV198">(AH171*AV171)</f>
        <v>162.285</v>
      </c>
      <c r="CW171">
        <f aca="true" t="shared" si="151" ref="CW171:CW198">AI171</f>
        <v>0</v>
      </c>
      <c r="CX171">
        <f aca="true" t="shared" si="152" ref="CX171:CX198">AJ171</f>
        <v>0</v>
      </c>
      <c r="CY171">
        <f aca="true" t="shared" si="153" ref="CY171:CY198">S171*(BZ171/100)</f>
        <v>16.8849</v>
      </c>
      <c r="CZ171">
        <f aca="true" t="shared" si="154" ref="CZ171:CZ198">S171*(CA171/100)</f>
        <v>9.714599999999999</v>
      </c>
      <c r="DN171">
        <v>80</v>
      </c>
      <c r="DO171">
        <v>55</v>
      </c>
      <c r="DP171">
        <v>1.047</v>
      </c>
      <c r="DQ171">
        <v>1</v>
      </c>
      <c r="DU171">
        <v>1007</v>
      </c>
      <c r="DV171" t="s">
        <v>259</v>
      </c>
      <c r="DW171" t="s">
        <v>259</v>
      </c>
      <c r="DX171">
        <v>100</v>
      </c>
      <c r="EE171">
        <v>30355133</v>
      </c>
      <c r="EF171">
        <v>60</v>
      </c>
      <c r="EG171" t="s">
        <v>261</v>
      </c>
      <c r="EH171">
        <v>0</v>
      </c>
      <c r="EJ171">
        <v>1</v>
      </c>
      <c r="EK171">
        <v>674</v>
      </c>
      <c r="EL171" t="s">
        <v>262</v>
      </c>
      <c r="EM171" t="s">
        <v>263</v>
      </c>
      <c r="EQ171">
        <v>256</v>
      </c>
      <c r="ER171">
        <v>4401.5</v>
      </c>
      <c r="ES171">
        <v>0</v>
      </c>
      <c r="ET171">
        <v>2713.55</v>
      </c>
      <c r="EU171">
        <v>735.23</v>
      </c>
      <c r="EV171">
        <v>1687.95</v>
      </c>
      <c r="EW171">
        <v>155</v>
      </c>
      <c r="EX171">
        <v>0</v>
      </c>
      <c r="EY171">
        <v>0</v>
      </c>
      <c r="EZ171">
        <v>0</v>
      </c>
      <c r="FQ171">
        <v>0</v>
      </c>
      <c r="FR171">
        <f aca="true" t="shared" si="155" ref="FR171:FR198">ROUND(IF(AND(BH171=3,BI171=3),P171,0),2)</f>
        <v>0</v>
      </c>
      <c r="FS171">
        <v>0</v>
      </c>
      <c r="FX171">
        <v>73</v>
      </c>
      <c r="FY171">
        <v>42</v>
      </c>
      <c r="GG171">
        <v>2</v>
      </c>
      <c r="GH171">
        <v>0</v>
      </c>
      <c r="GI171">
        <v>0</v>
      </c>
      <c r="GJ171">
        <v>0</v>
      </c>
      <c r="GK171">
        <f>ROUND(R171*(R12)/100,2)</f>
        <v>16.83</v>
      </c>
      <c r="GL171">
        <f aca="true" t="shared" si="156" ref="GL171:GL198">ROUND(IF(AND(BH171=3,BI171=3,FS171&lt;&gt;0),P171,0),2)</f>
        <v>0</v>
      </c>
      <c r="GM171">
        <f aca="true" t="shared" si="157" ref="GM171:GM198">O171+X171+Y171+GK171</f>
        <v>85.86999999999999</v>
      </c>
      <c r="GN171">
        <f aca="true" t="shared" si="158" ref="GN171:GN198">ROUND(IF(OR(BI171=0,BI171=1),O171+X171+Y171+GK171,0),2)</f>
        <v>85.87</v>
      </c>
      <c r="GO171">
        <f aca="true" t="shared" si="159" ref="GO171:GO198">ROUND(IF(BI171=2,O171+X171+Y171+GK171,0),2)</f>
        <v>0</v>
      </c>
      <c r="GP171">
        <f aca="true" t="shared" si="160" ref="GP171:GP198">ROUND(IF(BI171=4,O171+X171+Y171+GK171,0),2)</f>
        <v>0</v>
      </c>
      <c r="GR171">
        <v>0</v>
      </c>
    </row>
    <row r="172" spans="1:200" ht="12.75">
      <c r="A172">
        <v>17</v>
      </c>
      <c r="B172">
        <v>1</v>
      </c>
      <c r="C172">
        <f>ROW(SmtRes!A17)</f>
        <v>17</v>
      </c>
      <c r="D172">
        <f>ROW(EtalonRes!A18)</f>
        <v>18</v>
      </c>
      <c r="E172" t="s">
        <v>264</v>
      </c>
      <c r="F172" t="s">
        <v>265</v>
      </c>
      <c r="G172" t="s">
        <v>266</v>
      </c>
      <c r="H172" t="s">
        <v>259</v>
      </c>
      <c r="I172">
        <v>0.002</v>
      </c>
      <c r="J172">
        <v>0</v>
      </c>
      <c r="O172">
        <f t="shared" si="124"/>
        <v>38.15</v>
      </c>
      <c r="P172">
        <f t="shared" si="125"/>
        <v>0</v>
      </c>
      <c r="Q172">
        <f t="shared" si="126"/>
        <v>21.03</v>
      </c>
      <c r="R172">
        <f t="shared" si="127"/>
        <v>7.7</v>
      </c>
      <c r="S172">
        <f t="shared" si="128"/>
        <v>17.12</v>
      </c>
      <c r="T172">
        <f t="shared" si="129"/>
        <v>0</v>
      </c>
      <c r="U172">
        <f t="shared" si="130"/>
        <v>0.103653</v>
      </c>
      <c r="V172">
        <f t="shared" si="131"/>
        <v>0</v>
      </c>
      <c r="W172">
        <f t="shared" si="132"/>
        <v>0</v>
      </c>
      <c r="X172">
        <f t="shared" si="133"/>
        <v>12.5</v>
      </c>
      <c r="Y172">
        <f t="shared" si="134"/>
        <v>7.19</v>
      </c>
      <c r="AA172">
        <v>30357491</v>
      </c>
      <c r="AB172">
        <f t="shared" si="135"/>
        <v>2198.84</v>
      </c>
      <c r="AC172">
        <f t="shared" si="136"/>
        <v>0</v>
      </c>
      <c r="AD172">
        <f t="shared" si="137"/>
        <v>1574.15</v>
      </c>
      <c r="AE172">
        <f t="shared" si="138"/>
        <v>280.92</v>
      </c>
      <c r="AF172">
        <f t="shared" si="139"/>
        <v>624.69</v>
      </c>
      <c r="AG172">
        <f t="shared" si="140"/>
        <v>0</v>
      </c>
      <c r="AH172">
        <f t="shared" si="141"/>
        <v>49.5</v>
      </c>
      <c r="AI172">
        <f t="shared" si="142"/>
        <v>0</v>
      </c>
      <c r="AJ172">
        <f t="shared" si="143"/>
        <v>0</v>
      </c>
      <c r="AK172">
        <v>2198.84</v>
      </c>
      <c r="AL172">
        <v>0</v>
      </c>
      <c r="AM172">
        <v>1574.15</v>
      </c>
      <c r="AN172">
        <v>280.92</v>
      </c>
      <c r="AO172">
        <v>624.69</v>
      </c>
      <c r="AP172">
        <v>0</v>
      </c>
      <c r="AQ172">
        <v>49.5</v>
      </c>
      <c r="AR172">
        <v>0</v>
      </c>
      <c r="AS172">
        <v>0</v>
      </c>
      <c r="AT172">
        <v>73</v>
      </c>
      <c r="AU172">
        <v>42</v>
      </c>
      <c r="AV172">
        <v>1.047</v>
      </c>
      <c r="AW172">
        <v>1</v>
      </c>
      <c r="AZ172">
        <v>1</v>
      </c>
      <c r="BA172">
        <v>13.09</v>
      </c>
      <c r="BB172">
        <v>6.38</v>
      </c>
      <c r="BC172">
        <v>1</v>
      </c>
      <c r="BH172">
        <v>0</v>
      </c>
      <c r="BI172">
        <v>1</v>
      </c>
      <c r="BJ172" t="s">
        <v>267</v>
      </c>
      <c r="BM172">
        <v>674</v>
      </c>
      <c r="BN172">
        <v>0</v>
      </c>
      <c r="BO172" t="s">
        <v>265</v>
      </c>
      <c r="BP172">
        <v>1</v>
      </c>
      <c r="BQ172">
        <v>60</v>
      </c>
      <c r="BS172">
        <v>13.09</v>
      </c>
      <c r="BT172">
        <v>1</v>
      </c>
      <c r="BU172">
        <v>1</v>
      </c>
      <c r="BV172">
        <v>1</v>
      </c>
      <c r="BW172">
        <v>1</v>
      </c>
      <c r="BX172">
        <v>1</v>
      </c>
      <c r="BZ172">
        <v>73</v>
      </c>
      <c r="CA172">
        <v>42</v>
      </c>
      <c r="CF172">
        <v>0</v>
      </c>
      <c r="CG172">
        <v>0</v>
      </c>
      <c r="CM172">
        <v>0</v>
      </c>
      <c r="CO172">
        <v>0</v>
      </c>
      <c r="CP172">
        <f t="shared" si="144"/>
        <v>38.150000000000006</v>
      </c>
      <c r="CQ172">
        <f t="shared" si="145"/>
        <v>0</v>
      </c>
      <c r="CR172">
        <f t="shared" si="146"/>
        <v>10515.101619000001</v>
      </c>
      <c r="CS172">
        <f t="shared" si="147"/>
        <v>3850.0732116</v>
      </c>
      <c r="CT172">
        <f t="shared" si="148"/>
        <v>8561.5201287</v>
      </c>
      <c r="CU172">
        <f t="shared" si="149"/>
        <v>0</v>
      </c>
      <c r="CV172">
        <f t="shared" si="150"/>
        <v>51.826499999999996</v>
      </c>
      <c r="CW172">
        <f t="shared" si="151"/>
        <v>0</v>
      </c>
      <c r="CX172">
        <f t="shared" si="152"/>
        <v>0</v>
      </c>
      <c r="CY172">
        <f t="shared" si="153"/>
        <v>12.4976</v>
      </c>
      <c r="CZ172">
        <f t="shared" si="154"/>
        <v>7.1904</v>
      </c>
      <c r="DN172">
        <v>80</v>
      </c>
      <c r="DO172">
        <v>55</v>
      </c>
      <c r="DP172">
        <v>1.047</v>
      </c>
      <c r="DQ172">
        <v>1</v>
      </c>
      <c r="DU172">
        <v>1007</v>
      </c>
      <c r="DV172" t="s">
        <v>259</v>
      </c>
      <c r="DW172" t="s">
        <v>259</v>
      </c>
      <c r="DX172">
        <v>100</v>
      </c>
      <c r="EE172">
        <v>30355133</v>
      </c>
      <c r="EF172">
        <v>60</v>
      </c>
      <c r="EG172" t="s">
        <v>261</v>
      </c>
      <c r="EH172">
        <v>0</v>
      </c>
      <c r="EJ172">
        <v>1</v>
      </c>
      <c r="EK172">
        <v>674</v>
      </c>
      <c r="EL172" t="s">
        <v>262</v>
      </c>
      <c r="EM172" t="s">
        <v>263</v>
      </c>
      <c r="EQ172">
        <v>256</v>
      </c>
      <c r="ER172">
        <v>2198.84</v>
      </c>
      <c r="ES172">
        <v>0</v>
      </c>
      <c r="ET172">
        <v>1574.15</v>
      </c>
      <c r="EU172">
        <v>280.92</v>
      </c>
      <c r="EV172">
        <v>624.69</v>
      </c>
      <c r="EW172">
        <v>49.5</v>
      </c>
      <c r="EX172">
        <v>0</v>
      </c>
      <c r="EY172">
        <v>0</v>
      </c>
      <c r="EZ172">
        <v>0</v>
      </c>
      <c r="FQ172">
        <v>0</v>
      </c>
      <c r="FR172">
        <f t="shared" si="155"/>
        <v>0</v>
      </c>
      <c r="FS172">
        <v>0</v>
      </c>
      <c r="FX172">
        <v>73</v>
      </c>
      <c r="FY172">
        <v>42</v>
      </c>
      <c r="GG172">
        <v>2</v>
      </c>
      <c r="GH172">
        <v>0</v>
      </c>
      <c r="GI172">
        <v>0</v>
      </c>
      <c r="GJ172">
        <v>0</v>
      </c>
      <c r="GK172">
        <f>ROUND(R172*(R12)/100,2)</f>
        <v>12.86</v>
      </c>
      <c r="GL172">
        <f t="shared" si="156"/>
        <v>0</v>
      </c>
      <c r="GM172">
        <f t="shared" si="157"/>
        <v>70.69999999999999</v>
      </c>
      <c r="GN172">
        <f t="shared" si="158"/>
        <v>70.7</v>
      </c>
      <c r="GO172">
        <f t="shared" si="159"/>
        <v>0</v>
      </c>
      <c r="GP172">
        <f t="shared" si="160"/>
        <v>0</v>
      </c>
      <c r="GR172">
        <v>0</v>
      </c>
    </row>
    <row r="173" spans="1:200" ht="12.75">
      <c r="A173">
        <v>17</v>
      </c>
      <c r="B173">
        <v>1</v>
      </c>
      <c r="C173">
        <f>ROW(SmtRes!A18)</f>
        <v>18</v>
      </c>
      <c r="D173">
        <f>ROW(EtalonRes!A19)</f>
        <v>19</v>
      </c>
      <c r="E173" t="s">
        <v>268</v>
      </c>
      <c r="F173" t="s">
        <v>269</v>
      </c>
      <c r="G173" t="s">
        <v>270</v>
      </c>
      <c r="H173" t="s">
        <v>259</v>
      </c>
      <c r="I173">
        <f>0.022</f>
        <v>0.022</v>
      </c>
      <c r="J173">
        <v>0</v>
      </c>
      <c r="O173">
        <f t="shared" si="124"/>
        <v>734.12</v>
      </c>
      <c r="P173">
        <f t="shared" si="125"/>
        <v>0</v>
      </c>
      <c r="Q173">
        <f t="shared" si="126"/>
        <v>0</v>
      </c>
      <c r="R173">
        <f t="shared" si="127"/>
        <v>0</v>
      </c>
      <c r="S173">
        <f t="shared" si="128"/>
        <v>734.12</v>
      </c>
      <c r="T173">
        <f t="shared" si="129"/>
        <v>0</v>
      </c>
      <c r="U173">
        <f t="shared" si="130"/>
        <v>5.2907712</v>
      </c>
      <c r="V173">
        <f t="shared" si="131"/>
        <v>0</v>
      </c>
      <c r="W173">
        <f t="shared" si="132"/>
        <v>0</v>
      </c>
      <c r="X173">
        <f t="shared" si="133"/>
        <v>660.71</v>
      </c>
      <c r="Y173">
        <f t="shared" si="134"/>
        <v>308.33</v>
      </c>
      <c r="AA173">
        <v>30357491</v>
      </c>
      <c r="AB173">
        <f t="shared" si="135"/>
        <v>2042.62</v>
      </c>
      <c r="AC173">
        <f t="shared" si="136"/>
        <v>0</v>
      </c>
      <c r="AD173">
        <f t="shared" si="137"/>
        <v>0</v>
      </c>
      <c r="AE173">
        <f t="shared" si="138"/>
        <v>0</v>
      </c>
      <c r="AF173">
        <f t="shared" si="139"/>
        <v>2042.62</v>
      </c>
      <c r="AG173">
        <f t="shared" si="140"/>
        <v>0</v>
      </c>
      <c r="AH173">
        <f t="shared" si="141"/>
        <v>192.7</v>
      </c>
      <c r="AI173">
        <f t="shared" si="142"/>
        <v>0</v>
      </c>
      <c r="AJ173">
        <f t="shared" si="143"/>
        <v>0</v>
      </c>
      <c r="AK173">
        <v>2042.62</v>
      </c>
      <c r="AL173">
        <v>0</v>
      </c>
      <c r="AM173">
        <v>0</v>
      </c>
      <c r="AN173">
        <v>0</v>
      </c>
      <c r="AO173">
        <v>2042.62</v>
      </c>
      <c r="AP173">
        <v>0</v>
      </c>
      <c r="AQ173">
        <v>192.7</v>
      </c>
      <c r="AR173">
        <v>0</v>
      </c>
      <c r="AS173">
        <v>0</v>
      </c>
      <c r="AT173">
        <v>90</v>
      </c>
      <c r="AU173">
        <v>42</v>
      </c>
      <c r="AV173">
        <v>1.248</v>
      </c>
      <c r="AW173">
        <v>1</v>
      </c>
      <c r="AZ173">
        <v>1</v>
      </c>
      <c r="BA173">
        <v>13.09</v>
      </c>
      <c r="BB173">
        <v>1</v>
      </c>
      <c r="BC173">
        <v>1</v>
      </c>
      <c r="BH173">
        <v>0</v>
      </c>
      <c r="BI173">
        <v>1</v>
      </c>
      <c r="BJ173" t="s">
        <v>271</v>
      </c>
      <c r="BM173">
        <v>16</v>
      </c>
      <c r="BN173">
        <v>0</v>
      </c>
      <c r="BO173" t="s">
        <v>269</v>
      </c>
      <c r="BP173">
        <v>1</v>
      </c>
      <c r="BQ173">
        <v>30</v>
      </c>
      <c r="BS173">
        <v>13.09</v>
      </c>
      <c r="BT173">
        <v>1</v>
      </c>
      <c r="BU173">
        <v>1</v>
      </c>
      <c r="BV173">
        <v>1</v>
      </c>
      <c r="BW173">
        <v>1</v>
      </c>
      <c r="BX173">
        <v>1</v>
      </c>
      <c r="BZ173">
        <v>90</v>
      </c>
      <c r="CA173">
        <v>42</v>
      </c>
      <c r="CF173">
        <v>0</v>
      </c>
      <c r="CG173">
        <v>0</v>
      </c>
      <c r="CM173">
        <v>0</v>
      </c>
      <c r="CO173">
        <v>0</v>
      </c>
      <c r="CP173">
        <f t="shared" si="144"/>
        <v>734.12</v>
      </c>
      <c r="CQ173">
        <f t="shared" si="145"/>
        <v>0</v>
      </c>
      <c r="CR173">
        <f t="shared" si="146"/>
        <v>0</v>
      </c>
      <c r="CS173">
        <f t="shared" si="147"/>
        <v>0</v>
      </c>
      <c r="CT173">
        <f t="shared" si="148"/>
        <v>33368.893958399996</v>
      </c>
      <c r="CU173">
        <f t="shared" si="149"/>
        <v>0</v>
      </c>
      <c r="CV173">
        <f t="shared" si="150"/>
        <v>240.4896</v>
      </c>
      <c r="CW173">
        <f t="shared" si="151"/>
        <v>0</v>
      </c>
      <c r="CX173">
        <f t="shared" si="152"/>
        <v>0</v>
      </c>
      <c r="CY173">
        <f t="shared" si="153"/>
        <v>660.708</v>
      </c>
      <c r="CZ173">
        <f t="shared" si="154"/>
        <v>308.3304</v>
      </c>
      <c r="DN173">
        <v>105</v>
      </c>
      <c r="DO173">
        <v>77</v>
      </c>
      <c r="DP173">
        <v>1.248</v>
      </c>
      <c r="DQ173">
        <v>1</v>
      </c>
      <c r="DU173">
        <v>1007</v>
      </c>
      <c r="DV173" t="s">
        <v>259</v>
      </c>
      <c r="DW173" t="s">
        <v>259</v>
      </c>
      <c r="DX173">
        <v>100</v>
      </c>
      <c r="EE173">
        <v>30354475</v>
      </c>
      <c r="EF173">
        <v>30</v>
      </c>
      <c r="EG173" t="s">
        <v>34</v>
      </c>
      <c r="EH173">
        <v>0</v>
      </c>
      <c r="EJ173">
        <v>1</v>
      </c>
      <c r="EK173">
        <v>16</v>
      </c>
      <c r="EL173" t="s">
        <v>272</v>
      </c>
      <c r="EM173" t="s">
        <v>273</v>
      </c>
      <c r="EQ173">
        <v>256</v>
      </c>
      <c r="ER173">
        <v>2042.62</v>
      </c>
      <c r="ES173">
        <v>0</v>
      </c>
      <c r="ET173">
        <v>0</v>
      </c>
      <c r="EU173">
        <v>0</v>
      </c>
      <c r="EV173">
        <v>2042.62</v>
      </c>
      <c r="EW173">
        <v>192.7</v>
      </c>
      <c r="EX173">
        <v>0</v>
      </c>
      <c r="EY173">
        <v>0</v>
      </c>
      <c r="EZ173">
        <v>0</v>
      </c>
      <c r="FQ173">
        <v>0</v>
      </c>
      <c r="FR173">
        <f t="shared" si="155"/>
        <v>0</v>
      </c>
      <c r="FS173">
        <v>0</v>
      </c>
      <c r="FX173">
        <v>90</v>
      </c>
      <c r="FY173">
        <v>42</v>
      </c>
      <c r="GG173">
        <v>2</v>
      </c>
      <c r="GH173">
        <v>0</v>
      </c>
      <c r="GI173">
        <v>0</v>
      </c>
      <c r="GJ173">
        <v>0</v>
      </c>
      <c r="GK173">
        <f>ROUND(R173*(R12)/100,2)</f>
        <v>0</v>
      </c>
      <c r="GL173">
        <f t="shared" si="156"/>
        <v>0</v>
      </c>
      <c r="GM173">
        <f t="shared" si="157"/>
        <v>1703.1599999999999</v>
      </c>
      <c r="GN173">
        <f t="shared" si="158"/>
        <v>1703.16</v>
      </c>
      <c r="GO173">
        <f t="shared" si="159"/>
        <v>0</v>
      </c>
      <c r="GP173">
        <f t="shared" si="160"/>
        <v>0</v>
      </c>
      <c r="GR173">
        <v>0</v>
      </c>
    </row>
    <row r="174" spans="1:200" ht="12.75">
      <c r="A174">
        <v>17</v>
      </c>
      <c r="B174">
        <v>1</v>
      </c>
      <c r="C174">
        <f>ROW(SmtRes!A19)</f>
        <v>19</v>
      </c>
      <c r="D174">
        <f>ROW(EtalonRes!A20)</f>
        <v>20</v>
      </c>
      <c r="E174" t="s">
        <v>274</v>
      </c>
      <c r="F174" t="s">
        <v>275</v>
      </c>
      <c r="G174" t="s">
        <v>276</v>
      </c>
      <c r="H174" t="s">
        <v>259</v>
      </c>
      <c r="I174">
        <v>0.003</v>
      </c>
      <c r="J174">
        <v>0</v>
      </c>
      <c r="O174">
        <f t="shared" si="124"/>
        <v>51.51</v>
      </c>
      <c r="P174">
        <f t="shared" si="125"/>
        <v>0</v>
      </c>
      <c r="Q174">
        <f t="shared" si="126"/>
        <v>0</v>
      </c>
      <c r="R174">
        <f t="shared" si="127"/>
        <v>0</v>
      </c>
      <c r="S174">
        <f t="shared" si="128"/>
        <v>51.51</v>
      </c>
      <c r="T174">
        <f t="shared" si="129"/>
        <v>0</v>
      </c>
      <c r="U174">
        <f t="shared" si="130"/>
        <v>0.4007577600000001</v>
      </c>
      <c r="V174">
        <f t="shared" si="131"/>
        <v>0</v>
      </c>
      <c r="W174">
        <f t="shared" si="132"/>
        <v>0</v>
      </c>
      <c r="X174">
        <f t="shared" si="133"/>
        <v>46.36</v>
      </c>
      <c r="Y174">
        <f t="shared" si="134"/>
        <v>21.63</v>
      </c>
      <c r="AA174">
        <v>30357491</v>
      </c>
      <c r="AB174">
        <f t="shared" si="135"/>
        <v>1051.13</v>
      </c>
      <c r="AC174">
        <f t="shared" si="136"/>
        <v>0</v>
      </c>
      <c r="AD174">
        <f t="shared" si="137"/>
        <v>0</v>
      </c>
      <c r="AE174">
        <f t="shared" si="138"/>
        <v>0</v>
      </c>
      <c r="AF174">
        <f t="shared" si="139"/>
        <v>1051.13</v>
      </c>
      <c r="AG174">
        <f t="shared" si="140"/>
        <v>0</v>
      </c>
      <c r="AH174">
        <f t="shared" si="141"/>
        <v>107.04</v>
      </c>
      <c r="AI174">
        <f t="shared" si="142"/>
        <v>0</v>
      </c>
      <c r="AJ174">
        <f t="shared" si="143"/>
        <v>0</v>
      </c>
      <c r="AK174">
        <v>1051.13</v>
      </c>
      <c r="AL174">
        <v>0</v>
      </c>
      <c r="AM174">
        <v>0</v>
      </c>
      <c r="AN174">
        <v>0</v>
      </c>
      <c r="AO174">
        <v>1051.13</v>
      </c>
      <c r="AP174">
        <v>0</v>
      </c>
      <c r="AQ174">
        <v>107.04</v>
      </c>
      <c r="AR174">
        <v>0</v>
      </c>
      <c r="AS174">
        <v>0</v>
      </c>
      <c r="AT174">
        <v>90</v>
      </c>
      <c r="AU174">
        <v>42</v>
      </c>
      <c r="AV174">
        <v>1.248</v>
      </c>
      <c r="AW174">
        <v>1</v>
      </c>
      <c r="AZ174">
        <v>1</v>
      </c>
      <c r="BA174">
        <v>13.09</v>
      </c>
      <c r="BB174">
        <v>1</v>
      </c>
      <c r="BC174">
        <v>1</v>
      </c>
      <c r="BH174">
        <v>0</v>
      </c>
      <c r="BI174">
        <v>1</v>
      </c>
      <c r="BJ174" t="s">
        <v>277</v>
      </c>
      <c r="BM174">
        <v>16</v>
      </c>
      <c r="BN174">
        <v>0</v>
      </c>
      <c r="BO174" t="s">
        <v>275</v>
      </c>
      <c r="BP174">
        <v>1</v>
      </c>
      <c r="BQ174">
        <v>30</v>
      </c>
      <c r="BS174">
        <v>13.09</v>
      </c>
      <c r="BT174">
        <v>1</v>
      </c>
      <c r="BU174">
        <v>1</v>
      </c>
      <c r="BV174">
        <v>1</v>
      </c>
      <c r="BW174">
        <v>1</v>
      </c>
      <c r="BX174">
        <v>1</v>
      </c>
      <c r="BZ174">
        <v>90</v>
      </c>
      <c r="CA174">
        <v>42</v>
      </c>
      <c r="CF174">
        <v>0</v>
      </c>
      <c r="CG174">
        <v>0</v>
      </c>
      <c r="CM174">
        <v>0</v>
      </c>
      <c r="CO174">
        <v>0</v>
      </c>
      <c r="CP174">
        <f t="shared" si="144"/>
        <v>51.51</v>
      </c>
      <c r="CQ174">
        <f t="shared" si="145"/>
        <v>0</v>
      </c>
      <c r="CR174">
        <f t="shared" si="146"/>
        <v>0</v>
      </c>
      <c r="CS174">
        <f t="shared" si="147"/>
        <v>0</v>
      </c>
      <c r="CT174">
        <f t="shared" si="148"/>
        <v>17171.5960416</v>
      </c>
      <c r="CU174">
        <f t="shared" si="149"/>
        <v>0</v>
      </c>
      <c r="CV174">
        <f t="shared" si="150"/>
        <v>133.58592000000002</v>
      </c>
      <c r="CW174">
        <f t="shared" si="151"/>
        <v>0</v>
      </c>
      <c r="CX174">
        <f t="shared" si="152"/>
        <v>0</v>
      </c>
      <c r="CY174">
        <f t="shared" si="153"/>
        <v>46.359</v>
      </c>
      <c r="CZ174">
        <f t="shared" si="154"/>
        <v>21.6342</v>
      </c>
      <c r="DN174">
        <v>105</v>
      </c>
      <c r="DO174">
        <v>77</v>
      </c>
      <c r="DP174">
        <v>1.248</v>
      </c>
      <c r="DQ174">
        <v>1</v>
      </c>
      <c r="DU174">
        <v>1007</v>
      </c>
      <c r="DV174" t="s">
        <v>259</v>
      </c>
      <c r="DW174" t="s">
        <v>259</v>
      </c>
      <c r="DX174">
        <v>100</v>
      </c>
      <c r="EE174">
        <v>30354475</v>
      </c>
      <c r="EF174">
        <v>30</v>
      </c>
      <c r="EG174" t="s">
        <v>34</v>
      </c>
      <c r="EH174">
        <v>0</v>
      </c>
      <c r="EJ174">
        <v>1</v>
      </c>
      <c r="EK174">
        <v>16</v>
      </c>
      <c r="EL174" t="s">
        <v>272</v>
      </c>
      <c r="EM174" t="s">
        <v>273</v>
      </c>
      <c r="EQ174">
        <v>256</v>
      </c>
      <c r="ER174">
        <v>1051.13</v>
      </c>
      <c r="ES174">
        <v>0</v>
      </c>
      <c r="ET174">
        <v>0</v>
      </c>
      <c r="EU174">
        <v>0</v>
      </c>
      <c r="EV174">
        <v>1051.13</v>
      </c>
      <c r="EW174">
        <v>107.04</v>
      </c>
      <c r="EX174">
        <v>0</v>
      </c>
      <c r="EY174">
        <v>0</v>
      </c>
      <c r="EZ174">
        <v>0</v>
      </c>
      <c r="FQ174">
        <v>0</v>
      </c>
      <c r="FR174">
        <f t="shared" si="155"/>
        <v>0</v>
      </c>
      <c r="FS174">
        <v>0</v>
      </c>
      <c r="FX174">
        <v>90</v>
      </c>
      <c r="FY174">
        <v>42</v>
      </c>
      <c r="GG174">
        <v>2</v>
      </c>
      <c r="GH174">
        <v>0</v>
      </c>
      <c r="GI174">
        <v>0</v>
      </c>
      <c r="GJ174">
        <v>0</v>
      </c>
      <c r="GK174">
        <f>ROUND(R174*(R12)/100,2)</f>
        <v>0</v>
      </c>
      <c r="GL174">
        <f t="shared" si="156"/>
        <v>0</v>
      </c>
      <c r="GM174">
        <f t="shared" si="157"/>
        <v>119.5</v>
      </c>
      <c r="GN174">
        <f t="shared" si="158"/>
        <v>119.5</v>
      </c>
      <c r="GO174">
        <f t="shared" si="159"/>
        <v>0</v>
      </c>
      <c r="GP174">
        <f t="shared" si="160"/>
        <v>0</v>
      </c>
      <c r="GR174">
        <v>0</v>
      </c>
    </row>
    <row r="175" spans="1:200" ht="12.75">
      <c r="A175">
        <v>17</v>
      </c>
      <c r="B175">
        <v>1</v>
      </c>
      <c r="C175">
        <f>ROW(SmtRes!A20)</f>
        <v>20</v>
      </c>
      <c r="D175">
        <f>ROW(EtalonRes!A21)</f>
        <v>21</v>
      </c>
      <c r="E175" t="s">
        <v>278</v>
      </c>
      <c r="F175" t="s">
        <v>279</v>
      </c>
      <c r="G175" t="s">
        <v>280</v>
      </c>
      <c r="H175" t="s">
        <v>259</v>
      </c>
      <c r="I175">
        <v>0.019</v>
      </c>
      <c r="J175">
        <v>0</v>
      </c>
      <c r="O175">
        <f t="shared" si="124"/>
        <v>246.8</v>
      </c>
      <c r="P175">
        <f t="shared" si="125"/>
        <v>0</v>
      </c>
      <c r="Q175">
        <f t="shared" si="126"/>
        <v>0</v>
      </c>
      <c r="R175">
        <f t="shared" si="127"/>
        <v>0</v>
      </c>
      <c r="S175">
        <f t="shared" si="128"/>
        <v>246.8</v>
      </c>
      <c r="T175">
        <f t="shared" si="129"/>
        <v>0</v>
      </c>
      <c r="U175">
        <f t="shared" si="130"/>
        <v>1.968096</v>
      </c>
      <c r="V175">
        <f t="shared" si="131"/>
        <v>0</v>
      </c>
      <c r="W175">
        <f t="shared" si="132"/>
        <v>0</v>
      </c>
      <c r="X175">
        <f t="shared" si="133"/>
        <v>192.5</v>
      </c>
      <c r="Y175">
        <f t="shared" si="134"/>
        <v>103.66</v>
      </c>
      <c r="AA175">
        <v>30357491</v>
      </c>
      <c r="AB175">
        <f t="shared" si="135"/>
        <v>795.14</v>
      </c>
      <c r="AC175">
        <f t="shared" si="136"/>
        <v>0</v>
      </c>
      <c r="AD175">
        <f t="shared" si="137"/>
        <v>0</v>
      </c>
      <c r="AE175">
        <f t="shared" si="138"/>
        <v>0</v>
      </c>
      <c r="AF175">
        <f t="shared" si="139"/>
        <v>795.14</v>
      </c>
      <c r="AG175">
        <f t="shared" si="140"/>
        <v>0</v>
      </c>
      <c r="AH175">
        <f t="shared" si="141"/>
        <v>83</v>
      </c>
      <c r="AI175">
        <f t="shared" si="142"/>
        <v>0</v>
      </c>
      <c r="AJ175">
        <f t="shared" si="143"/>
        <v>0</v>
      </c>
      <c r="AK175">
        <v>795.14</v>
      </c>
      <c r="AL175">
        <v>0</v>
      </c>
      <c r="AM175">
        <v>0</v>
      </c>
      <c r="AN175">
        <v>0</v>
      </c>
      <c r="AO175">
        <v>795.14</v>
      </c>
      <c r="AP175">
        <v>0</v>
      </c>
      <c r="AQ175">
        <v>83</v>
      </c>
      <c r="AR175">
        <v>0</v>
      </c>
      <c r="AS175">
        <v>0</v>
      </c>
      <c r="AT175">
        <v>78</v>
      </c>
      <c r="AU175">
        <v>42</v>
      </c>
      <c r="AV175">
        <v>1.248</v>
      </c>
      <c r="AW175">
        <v>1</v>
      </c>
      <c r="AZ175">
        <v>1</v>
      </c>
      <c r="BA175">
        <v>13.09</v>
      </c>
      <c r="BB175">
        <v>1</v>
      </c>
      <c r="BC175">
        <v>1</v>
      </c>
      <c r="BH175">
        <v>0</v>
      </c>
      <c r="BI175">
        <v>1</v>
      </c>
      <c r="BJ175" t="s">
        <v>281</v>
      </c>
      <c r="BM175">
        <v>393</v>
      </c>
      <c r="BN175">
        <v>0</v>
      </c>
      <c r="BO175" t="s">
        <v>279</v>
      </c>
      <c r="BP175">
        <v>1</v>
      </c>
      <c r="BQ175">
        <v>60</v>
      </c>
      <c r="BS175">
        <v>13.09</v>
      </c>
      <c r="BT175">
        <v>1</v>
      </c>
      <c r="BU175">
        <v>1</v>
      </c>
      <c r="BV175">
        <v>1</v>
      </c>
      <c r="BW175">
        <v>1</v>
      </c>
      <c r="BX175">
        <v>1</v>
      </c>
      <c r="BZ175">
        <v>78</v>
      </c>
      <c r="CA175">
        <v>42</v>
      </c>
      <c r="CF175">
        <v>0</v>
      </c>
      <c r="CG175">
        <v>0</v>
      </c>
      <c r="CM175">
        <v>0</v>
      </c>
      <c r="CO175">
        <v>0</v>
      </c>
      <c r="CP175">
        <f t="shared" si="144"/>
        <v>246.8</v>
      </c>
      <c r="CQ175">
        <f t="shared" si="145"/>
        <v>0</v>
      </c>
      <c r="CR175">
        <f t="shared" si="146"/>
        <v>0</v>
      </c>
      <c r="CS175">
        <f t="shared" si="147"/>
        <v>0</v>
      </c>
      <c r="CT175">
        <f t="shared" si="148"/>
        <v>12989.661484799999</v>
      </c>
      <c r="CU175">
        <f t="shared" si="149"/>
        <v>0</v>
      </c>
      <c r="CV175">
        <f t="shared" si="150"/>
        <v>103.584</v>
      </c>
      <c r="CW175">
        <f t="shared" si="151"/>
        <v>0</v>
      </c>
      <c r="CX175">
        <f t="shared" si="152"/>
        <v>0</v>
      </c>
      <c r="CY175">
        <f t="shared" si="153"/>
        <v>192.50400000000002</v>
      </c>
      <c r="CZ175">
        <f t="shared" si="154"/>
        <v>103.656</v>
      </c>
      <c r="DN175">
        <v>91</v>
      </c>
      <c r="DO175">
        <v>67</v>
      </c>
      <c r="DP175">
        <v>1.248</v>
      </c>
      <c r="DQ175">
        <v>1</v>
      </c>
      <c r="DU175">
        <v>1007</v>
      </c>
      <c r="DV175" t="s">
        <v>259</v>
      </c>
      <c r="DW175" t="s">
        <v>259</v>
      </c>
      <c r="DX175">
        <v>100</v>
      </c>
      <c r="EE175">
        <v>30354852</v>
      </c>
      <c r="EF175">
        <v>60</v>
      </c>
      <c r="EG175" t="s">
        <v>261</v>
      </c>
      <c r="EH175">
        <v>0</v>
      </c>
      <c r="EJ175">
        <v>1</v>
      </c>
      <c r="EK175">
        <v>393</v>
      </c>
      <c r="EL175" t="s">
        <v>282</v>
      </c>
      <c r="EM175" t="s">
        <v>283</v>
      </c>
      <c r="EQ175">
        <v>256</v>
      </c>
      <c r="ER175">
        <v>795.14</v>
      </c>
      <c r="ES175">
        <v>0</v>
      </c>
      <c r="ET175">
        <v>0</v>
      </c>
      <c r="EU175">
        <v>0</v>
      </c>
      <c r="EV175">
        <v>795.14</v>
      </c>
      <c r="EW175">
        <v>83</v>
      </c>
      <c r="EX175">
        <v>0</v>
      </c>
      <c r="EY175">
        <v>0</v>
      </c>
      <c r="EZ175">
        <v>0</v>
      </c>
      <c r="FQ175">
        <v>0</v>
      </c>
      <c r="FR175">
        <f t="shared" si="155"/>
        <v>0</v>
      </c>
      <c r="FS175">
        <v>0</v>
      </c>
      <c r="FX175">
        <v>78</v>
      </c>
      <c r="FY175">
        <v>42</v>
      </c>
      <c r="GG175">
        <v>2</v>
      </c>
      <c r="GH175">
        <v>0</v>
      </c>
      <c r="GI175">
        <v>0</v>
      </c>
      <c r="GJ175">
        <v>0</v>
      </c>
      <c r="GK175">
        <f>ROUND(R175*(R12)/100,2)</f>
        <v>0</v>
      </c>
      <c r="GL175">
        <f t="shared" si="156"/>
        <v>0</v>
      </c>
      <c r="GM175">
        <f t="shared" si="157"/>
        <v>542.96</v>
      </c>
      <c r="GN175">
        <f t="shared" si="158"/>
        <v>542.96</v>
      </c>
      <c r="GO175">
        <f t="shared" si="159"/>
        <v>0</v>
      </c>
      <c r="GP175">
        <f t="shared" si="160"/>
        <v>0</v>
      </c>
      <c r="GR175">
        <v>0</v>
      </c>
    </row>
    <row r="176" spans="1:200" ht="12.75">
      <c r="A176">
        <v>17</v>
      </c>
      <c r="B176">
        <v>1</v>
      </c>
      <c r="E176" t="s">
        <v>284</v>
      </c>
      <c r="F176" t="s">
        <v>285</v>
      </c>
      <c r="G176" t="s">
        <v>286</v>
      </c>
      <c r="H176" t="s">
        <v>287</v>
      </c>
      <c r="I176">
        <v>1.9</v>
      </c>
      <c r="J176">
        <v>0</v>
      </c>
      <c r="O176">
        <f t="shared" si="124"/>
        <v>889.52</v>
      </c>
      <c r="P176">
        <f t="shared" si="125"/>
        <v>0</v>
      </c>
      <c r="Q176">
        <f t="shared" si="126"/>
        <v>889.52</v>
      </c>
      <c r="R176">
        <f t="shared" si="127"/>
        <v>0</v>
      </c>
      <c r="S176">
        <f t="shared" si="128"/>
        <v>0</v>
      </c>
      <c r="T176">
        <f t="shared" si="129"/>
        <v>0</v>
      </c>
      <c r="U176">
        <f t="shared" si="130"/>
        <v>0</v>
      </c>
      <c r="V176">
        <f t="shared" si="131"/>
        <v>0</v>
      </c>
      <c r="W176">
        <f t="shared" si="132"/>
        <v>0</v>
      </c>
      <c r="X176">
        <f t="shared" si="133"/>
        <v>0</v>
      </c>
      <c r="Y176">
        <f t="shared" si="134"/>
        <v>0</v>
      </c>
      <c r="AA176">
        <v>30357491</v>
      </c>
      <c r="AB176">
        <f t="shared" si="135"/>
        <v>87.02</v>
      </c>
      <c r="AC176">
        <f t="shared" si="136"/>
        <v>0</v>
      </c>
      <c r="AD176">
        <f t="shared" si="137"/>
        <v>87.02</v>
      </c>
      <c r="AE176">
        <f t="shared" si="138"/>
        <v>0</v>
      </c>
      <c r="AF176">
        <f t="shared" si="139"/>
        <v>0</v>
      </c>
      <c r="AG176">
        <f t="shared" si="140"/>
        <v>0</v>
      </c>
      <c r="AH176">
        <f t="shared" si="141"/>
        <v>0</v>
      </c>
      <c r="AI176">
        <f t="shared" si="142"/>
        <v>0</v>
      </c>
      <c r="AJ176">
        <f t="shared" si="143"/>
        <v>0</v>
      </c>
      <c r="AK176">
        <v>87.02</v>
      </c>
      <c r="AL176">
        <v>0</v>
      </c>
      <c r="AM176">
        <v>87.02</v>
      </c>
      <c r="AN176">
        <v>0</v>
      </c>
      <c r="AO176">
        <v>0</v>
      </c>
      <c r="AP176">
        <v>0</v>
      </c>
      <c r="AQ176">
        <v>0</v>
      </c>
      <c r="AR176">
        <v>0</v>
      </c>
      <c r="AS176">
        <v>0</v>
      </c>
      <c r="AT176">
        <v>0</v>
      </c>
      <c r="AU176">
        <v>0</v>
      </c>
      <c r="AV176">
        <v>1</v>
      </c>
      <c r="AW176">
        <v>1</v>
      </c>
      <c r="AZ176">
        <v>1</v>
      </c>
      <c r="BA176">
        <v>1</v>
      </c>
      <c r="BB176">
        <v>5.38</v>
      </c>
      <c r="BC176">
        <v>1</v>
      </c>
      <c r="BH176">
        <v>0</v>
      </c>
      <c r="BI176">
        <v>4</v>
      </c>
      <c r="BJ176" t="s">
        <v>288</v>
      </c>
      <c r="BM176">
        <v>1111</v>
      </c>
      <c r="BN176">
        <v>0</v>
      </c>
      <c r="BO176" t="s">
        <v>285</v>
      </c>
      <c r="BP176">
        <v>1</v>
      </c>
      <c r="BQ176">
        <v>150</v>
      </c>
      <c r="BS176">
        <v>1</v>
      </c>
      <c r="BT176">
        <v>1</v>
      </c>
      <c r="BU176">
        <v>1</v>
      </c>
      <c r="BV176">
        <v>1</v>
      </c>
      <c r="BW176">
        <v>1</v>
      </c>
      <c r="BX176">
        <v>1</v>
      </c>
      <c r="BZ176">
        <v>0</v>
      </c>
      <c r="CA176">
        <v>0</v>
      </c>
      <c r="CF176">
        <v>0</v>
      </c>
      <c r="CG176">
        <v>0</v>
      </c>
      <c r="CM176">
        <v>0</v>
      </c>
      <c r="CO176">
        <v>0</v>
      </c>
      <c r="CP176">
        <f t="shared" si="144"/>
        <v>889.52</v>
      </c>
      <c r="CQ176">
        <f t="shared" si="145"/>
        <v>0</v>
      </c>
      <c r="CR176">
        <f t="shared" si="146"/>
        <v>468.1676</v>
      </c>
      <c r="CS176">
        <f t="shared" si="147"/>
        <v>0</v>
      </c>
      <c r="CT176">
        <f t="shared" si="148"/>
        <v>0</v>
      </c>
      <c r="CU176">
        <f t="shared" si="149"/>
        <v>0</v>
      </c>
      <c r="CV176">
        <f t="shared" si="150"/>
        <v>0</v>
      </c>
      <c r="CW176">
        <f t="shared" si="151"/>
        <v>0</v>
      </c>
      <c r="CX176">
        <f t="shared" si="152"/>
        <v>0</v>
      </c>
      <c r="CY176">
        <f t="shared" si="153"/>
        <v>0</v>
      </c>
      <c r="CZ176">
        <f t="shared" si="154"/>
        <v>0</v>
      </c>
      <c r="DN176">
        <v>0</v>
      </c>
      <c r="DO176">
        <v>0</v>
      </c>
      <c r="DP176">
        <v>1</v>
      </c>
      <c r="DQ176">
        <v>1</v>
      </c>
      <c r="DU176">
        <v>1007</v>
      </c>
      <c r="DV176" t="s">
        <v>287</v>
      </c>
      <c r="DW176" t="s">
        <v>287</v>
      </c>
      <c r="DX176">
        <v>1</v>
      </c>
      <c r="EE176">
        <v>30355570</v>
      </c>
      <c r="EF176">
        <v>150</v>
      </c>
      <c r="EG176" t="s">
        <v>289</v>
      </c>
      <c r="EH176">
        <v>0</v>
      </c>
      <c r="EJ176">
        <v>4</v>
      </c>
      <c r="EK176">
        <v>1111</v>
      </c>
      <c r="EL176" t="s">
        <v>290</v>
      </c>
      <c r="EM176" t="s">
        <v>291</v>
      </c>
      <c r="EQ176">
        <v>256</v>
      </c>
      <c r="ER176">
        <v>87.02</v>
      </c>
      <c r="ES176">
        <v>0</v>
      </c>
      <c r="ET176">
        <v>87.02</v>
      </c>
      <c r="EU176">
        <v>0</v>
      </c>
      <c r="EV176">
        <v>0</v>
      </c>
      <c r="EW176">
        <v>0</v>
      </c>
      <c r="EX176">
        <v>0</v>
      </c>
      <c r="EY176">
        <v>0</v>
      </c>
      <c r="EZ176">
        <v>0</v>
      </c>
      <c r="FQ176">
        <v>0</v>
      </c>
      <c r="FR176">
        <f t="shared" si="155"/>
        <v>0</v>
      </c>
      <c r="FS176">
        <v>0</v>
      </c>
      <c r="FX176">
        <v>0</v>
      </c>
      <c r="FY176">
        <v>0</v>
      </c>
      <c r="GG176">
        <v>2</v>
      </c>
      <c r="GH176">
        <v>0</v>
      </c>
      <c r="GI176">
        <v>0</v>
      </c>
      <c r="GJ176">
        <v>0</v>
      </c>
      <c r="GK176">
        <f>ROUND(R176*(R12)/100,2)</f>
        <v>0</v>
      </c>
      <c r="GL176">
        <f t="shared" si="156"/>
        <v>0</v>
      </c>
      <c r="GM176">
        <f t="shared" si="157"/>
        <v>889.52</v>
      </c>
      <c r="GN176">
        <f t="shared" si="158"/>
        <v>0</v>
      </c>
      <c r="GO176">
        <f t="shared" si="159"/>
        <v>0</v>
      </c>
      <c r="GP176">
        <f t="shared" si="160"/>
        <v>889.52</v>
      </c>
      <c r="GR176">
        <v>0</v>
      </c>
    </row>
    <row r="177" spans="1:200" ht="12.75">
      <c r="A177">
        <v>17</v>
      </c>
      <c r="B177">
        <v>1</v>
      </c>
      <c r="C177">
        <f>ROW(SmtRes!A21)</f>
        <v>21</v>
      </c>
      <c r="D177">
        <f>ROW(EtalonRes!A22)</f>
        <v>22</v>
      </c>
      <c r="E177" t="s">
        <v>292</v>
      </c>
      <c r="F177" t="s">
        <v>293</v>
      </c>
      <c r="G177" t="s">
        <v>294</v>
      </c>
      <c r="H177" t="s">
        <v>97</v>
      </c>
      <c r="I177">
        <v>0.36</v>
      </c>
      <c r="J177">
        <v>0</v>
      </c>
      <c r="O177">
        <f t="shared" si="124"/>
        <v>21.64</v>
      </c>
      <c r="P177">
        <f t="shared" si="125"/>
        <v>0</v>
      </c>
      <c r="Q177">
        <f t="shared" si="126"/>
        <v>21.64</v>
      </c>
      <c r="R177">
        <f t="shared" si="127"/>
        <v>7.3</v>
      </c>
      <c r="S177">
        <f t="shared" si="128"/>
        <v>0</v>
      </c>
      <c r="T177">
        <f t="shared" si="129"/>
        <v>0</v>
      </c>
      <c r="U177">
        <f t="shared" si="130"/>
        <v>0</v>
      </c>
      <c r="V177">
        <f t="shared" si="131"/>
        <v>0</v>
      </c>
      <c r="W177">
        <f t="shared" si="132"/>
        <v>0</v>
      </c>
      <c r="X177">
        <f t="shared" si="133"/>
        <v>0</v>
      </c>
      <c r="Y177">
        <f t="shared" si="134"/>
        <v>0</v>
      </c>
      <c r="AA177">
        <v>30357491</v>
      </c>
      <c r="AB177">
        <f t="shared" si="135"/>
        <v>8.86</v>
      </c>
      <c r="AC177">
        <f t="shared" si="136"/>
        <v>0</v>
      </c>
      <c r="AD177">
        <f t="shared" si="137"/>
        <v>8.86</v>
      </c>
      <c r="AE177">
        <f t="shared" si="138"/>
        <v>1.48</v>
      </c>
      <c r="AF177">
        <f t="shared" si="139"/>
        <v>0</v>
      </c>
      <c r="AG177">
        <f t="shared" si="140"/>
        <v>0</v>
      </c>
      <c r="AH177">
        <f t="shared" si="141"/>
        <v>0</v>
      </c>
      <c r="AI177">
        <f t="shared" si="142"/>
        <v>0</v>
      </c>
      <c r="AJ177">
        <f t="shared" si="143"/>
        <v>0</v>
      </c>
      <c r="AK177">
        <v>8.86</v>
      </c>
      <c r="AL177">
        <v>0</v>
      </c>
      <c r="AM177">
        <v>8.86</v>
      </c>
      <c r="AN177">
        <v>1.48</v>
      </c>
      <c r="AO177">
        <v>0</v>
      </c>
      <c r="AP177">
        <v>0</v>
      </c>
      <c r="AQ177">
        <v>0</v>
      </c>
      <c r="AR177">
        <v>0</v>
      </c>
      <c r="AS177">
        <v>0</v>
      </c>
      <c r="AT177">
        <v>78</v>
      </c>
      <c r="AU177">
        <v>42</v>
      </c>
      <c r="AV177">
        <v>1.047</v>
      </c>
      <c r="AW177">
        <v>1.002</v>
      </c>
      <c r="AZ177">
        <v>1</v>
      </c>
      <c r="BA177">
        <v>13.09</v>
      </c>
      <c r="BB177">
        <v>6.48</v>
      </c>
      <c r="BC177">
        <v>1</v>
      </c>
      <c r="BH177">
        <v>0</v>
      </c>
      <c r="BI177">
        <v>1</v>
      </c>
      <c r="BJ177" t="s">
        <v>295</v>
      </c>
      <c r="BM177">
        <v>658</v>
      </c>
      <c r="BN177">
        <v>0</v>
      </c>
      <c r="BO177" t="s">
        <v>293</v>
      </c>
      <c r="BP177">
        <v>1</v>
      </c>
      <c r="BQ177">
        <v>60</v>
      </c>
      <c r="BS177">
        <v>13.09</v>
      </c>
      <c r="BT177">
        <v>1</v>
      </c>
      <c r="BU177">
        <v>1</v>
      </c>
      <c r="BV177">
        <v>1</v>
      </c>
      <c r="BW177">
        <v>1</v>
      </c>
      <c r="BX177">
        <v>1</v>
      </c>
      <c r="BZ177">
        <v>78</v>
      </c>
      <c r="CA177">
        <v>42</v>
      </c>
      <c r="CF177">
        <v>0</v>
      </c>
      <c r="CG177">
        <v>0</v>
      </c>
      <c r="CM177">
        <v>0</v>
      </c>
      <c r="CO177">
        <v>0</v>
      </c>
      <c r="CP177">
        <f t="shared" si="144"/>
        <v>21.64</v>
      </c>
      <c r="CQ177">
        <f t="shared" si="145"/>
        <v>0</v>
      </c>
      <c r="CR177">
        <f t="shared" si="146"/>
        <v>60.111201599999994</v>
      </c>
      <c r="CS177">
        <f t="shared" si="147"/>
        <v>20.2837404</v>
      </c>
      <c r="CT177">
        <f t="shared" si="148"/>
        <v>0</v>
      </c>
      <c r="CU177">
        <f t="shared" si="149"/>
        <v>0</v>
      </c>
      <c r="CV177">
        <f t="shared" si="150"/>
        <v>0</v>
      </c>
      <c r="CW177">
        <f t="shared" si="151"/>
        <v>0</v>
      </c>
      <c r="CX177">
        <f t="shared" si="152"/>
        <v>0</v>
      </c>
      <c r="CY177">
        <f t="shared" si="153"/>
        <v>0</v>
      </c>
      <c r="CZ177">
        <f t="shared" si="154"/>
        <v>0</v>
      </c>
      <c r="DN177">
        <v>91</v>
      </c>
      <c r="DO177">
        <v>70</v>
      </c>
      <c r="DP177">
        <v>1.047</v>
      </c>
      <c r="DQ177">
        <v>1.002</v>
      </c>
      <c r="DU177">
        <v>1009</v>
      </c>
      <c r="DV177" t="s">
        <v>97</v>
      </c>
      <c r="DW177" t="s">
        <v>97</v>
      </c>
      <c r="DX177">
        <v>1000</v>
      </c>
      <c r="EE177">
        <v>30355117</v>
      </c>
      <c r="EF177">
        <v>60</v>
      </c>
      <c r="EG177" t="s">
        <v>261</v>
      </c>
      <c r="EH177">
        <v>0</v>
      </c>
      <c r="EJ177">
        <v>1</v>
      </c>
      <c r="EK177">
        <v>658</v>
      </c>
      <c r="EL177" t="s">
        <v>296</v>
      </c>
      <c r="EM177" t="s">
        <v>297</v>
      </c>
      <c r="EQ177">
        <v>256</v>
      </c>
      <c r="ER177">
        <v>8.86</v>
      </c>
      <c r="ES177">
        <v>0</v>
      </c>
      <c r="ET177">
        <v>8.86</v>
      </c>
      <c r="EU177">
        <v>1.48</v>
      </c>
      <c r="EV177">
        <v>0</v>
      </c>
      <c r="EW177">
        <v>0</v>
      </c>
      <c r="EX177">
        <v>0</v>
      </c>
      <c r="EY177">
        <v>0</v>
      </c>
      <c r="EZ177">
        <v>0</v>
      </c>
      <c r="FQ177">
        <v>0</v>
      </c>
      <c r="FR177">
        <f t="shared" si="155"/>
        <v>0</v>
      </c>
      <c r="FS177">
        <v>0</v>
      </c>
      <c r="FX177">
        <v>78</v>
      </c>
      <c r="FY177">
        <v>42</v>
      </c>
      <c r="GG177">
        <v>2</v>
      </c>
      <c r="GH177">
        <v>0</v>
      </c>
      <c r="GI177">
        <v>0</v>
      </c>
      <c r="GJ177">
        <v>0</v>
      </c>
      <c r="GK177">
        <f>ROUND(R177*(R12)/100,2)</f>
        <v>12.19</v>
      </c>
      <c r="GL177">
        <f t="shared" si="156"/>
        <v>0</v>
      </c>
      <c r="GM177">
        <f t="shared" si="157"/>
        <v>33.83</v>
      </c>
      <c r="GN177">
        <f t="shared" si="158"/>
        <v>33.83</v>
      </c>
      <c r="GO177">
        <f t="shared" si="159"/>
        <v>0</v>
      </c>
      <c r="GP177">
        <f t="shared" si="160"/>
        <v>0</v>
      </c>
      <c r="GR177">
        <v>0</v>
      </c>
    </row>
    <row r="178" spans="1:200" ht="12.75">
      <c r="A178">
        <v>17</v>
      </c>
      <c r="B178">
        <v>1</v>
      </c>
      <c r="E178" t="s">
        <v>298</v>
      </c>
      <c r="F178" t="s">
        <v>299</v>
      </c>
      <c r="G178" t="s">
        <v>300</v>
      </c>
      <c r="H178" t="s">
        <v>97</v>
      </c>
      <c r="I178">
        <v>0.36</v>
      </c>
      <c r="J178">
        <v>0</v>
      </c>
      <c r="O178">
        <f t="shared" si="124"/>
        <v>114.25</v>
      </c>
      <c r="P178">
        <f t="shared" si="125"/>
        <v>0</v>
      </c>
      <c r="Q178">
        <f t="shared" si="126"/>
        <v>114.25</v>
      </c>
      <c r="R178">
        <f t="shared" si="127"/>
        <v>0</v>
      </c>
      <c r="S178">
        <f t="shared" si="128"/>
        <v>0</v>
      </c>
      <c r="T178">
        <f t="shared" si="129"/>
        <v>0</v>
      </c>
      <c r="U178">
        <f t="shared" si="130"/>
        <v>0</v>
      </c>
      <c r="V178">
        <f t="shared" si="131"/>
        <v>0</v>
      </c>
      <c r="W178">
        <f t="shared" si="132"/>
        <v>0</v>
      </c>
      <c r="X178">
        <f t="shared" si="133"/>
        <v>0</v>
      </c>
      <c r="Y178">
        <f t="shared" si="134"/>
        <v>0</v>
      </c>
      <c r="AA178">
        <v>30357491</v>
      </c>
      <c r="AB178">
        <f t="shared" si="135"/>
        <v>71.32</v>
      </c>
      <c r="AC178">
        <f t="shared" si="136"/>
        <v>0</v>
      </c>
      <c r="AD178">
        <f t="shared" si="137"/>
        <v>71.32</v>
      </c>
      <c r="AE178">
        <f t="shared" si="138"/>
        <v>0</v>
      </c>
      <c r="AF178">
        <f t="shared" si="139"/>
        <v>0</v>
      </c>
      <c r="AG178">
        <f t="shared" si="140"/>
        <v>0</v>
      </c>
      <c r="AH178">
        <f t="shared" si="141"/>
        <v>0</v>
      </c>
      <c r="AI178">
        <f t="shared" si="142"/>
        <v>0</v>
      </c>
      <c r="AJ178">
        <f t="shared" si="143"/>
        <v>0</v>
      </c>
      <c r="AK178">
        <v>71.32</v>
      </c>
      <c r="AL178">
        <v>0</v>
      </c>
      <c r="AM178">
        <v>71.32</v>
      </c>
      <c r="AN178">
        <v>0</v>
      </c>
      <c r="AO178">
        <v>0</v>
      </c>
      <c r="AP178">
        <v>0</v>
      </c>
      <c r="AQ178">
        <v>0</v>
      </c>
      <c r="AR178">
        <v>0</v>
      </c>
      <c r="AS178">
        <v>0</v>
      </c>
      <c r="AT178">
        <v>0</v>
      </c>
      <c r="AU178">
        <v>0</v>
      </c>
      <c r="AV178">
        <v>1</v>
      </c>
      <c r="AW178">
        <v>1</v>
      </c>
      <c r="AZ178">
        <v>1</v>
      </c>
      <c r="BA178">
        <v>1</v>
      </c>
      <c r="BB178">
        <v>4.45</v>
      </c>
      <c r="BC178">
        <v>1</v>
      </c>
      <c r="BH178">
        <v>0</v>
      </c>
      <c r="BI178">
        <v>4</v>
      </c>
      <c r="BJ178" t="s">
        <v>301</v>
      </c>
      <c r="BM178">
        <v>1113</v>
      </c>
      <c r="BN178">
        <v>0</v>
      </c>
      <c r="BO178" t="s">
        <v>299</v>
      </c>
      <c r="BP178">
        <v>1</v>
      </c>
      <c r="BQ178">
        <v>150</v>
      </c>
      <c r="BS178">
        <v>1</v>
      </c>
      <c r="BT178">
        <v>1</v>
      </c>
      <c r="BU178">
        <v>1</v>
      </c>
      <c r="BV178">
        <v>1</v>
      </c>
      <c r="BW178">
        <v>1</v>
      </c>
      <c r="BX178">
        <v>1</v>
      </c>
      <c r="BZ178">
        <v>0</v>
      </c>
      <c r="CA178">
        <v>0</v>
      </c>
      <c r="CF178">
        <v>0</v>
      </c>
      <c r="CG178">
        <v>0</v>
      </c>
      <c r="CM178">
        <v>0</v>
      </c>
      <c r="CO178">
        <v>0</v>
      </c>
      <c r="CP178">
        <f t="shared" si="144"/>
        <v>114.25</v>
      </c>
      <c r="CQ178">
        <f t="shared" si="145"/>
        <v>0</v>
      </c>
      <c r="CR178">
        <f t="shared" si="146"/>
        <v>317.37399999999997</v>
      </c>
      <c r="CS178">
        <f t="shared" si="147"/>
        <v>0</v>
      </c>
      <c r="CT178">
        <f t="shared" si="148"/>
        <v>0</v>
      </c>
      <c r="CU178">
        <f t="shared" si="149"/>
        <v>0</v>
      </c>
      <c r="CV178">
        <f t="shared" si="150"/>
        <v>0</v>
      </c>
      <c r="CW178">
        <f t="shared" si="151"/>
        <v>0</v>
      </c>
      <c r="CX178">
        <f t="shared" si="152"/>
        <v>0</v>
      </c>
      <c r="CY178">
        <f t="shared" si="153"/>
        <v>0</v>
      </c>
      <c r="CZ178">
        <f t="shared" si="154"/>
        <v>0</v>
      </c>
      <c r="DN178">
        <v>0</v>
      </c>
      <c r="DO178">
        <v>0</v>
      </c>
      <c r="DP178">
        <v>1</v>
      </c>
      <c r="DQ178">
        <v>1</v>
      </c>
      <c r="DU178">
        <v>1009</v>
      </c>
      <c r="DV178" t="s">
        <v>97</v>
      </c>
      <c r="DW178" t="s">
        <v>97</v>
      </c>
      <c r="DX178">
        <v>1000</v>
      </c>
      <c r="EE178">
        <v>30355572</v>
      </c>
      <c r="EF178">
        <v>150</v>
      </c>
      <c r="EG178" t="s">
        <v>289</v>
      </c>
      <c r="EH178">
        <v>0</v>
      </c>
      <c r="EJ178">
        <v>4</v>
      </c>
      <c r="EK178">
        <v>1113</v>
      </c>
      <c r="EL178" t="s">
        <v>302</v>
      </c>
      <c r="EM178" t="s">
        <v>303</v>
      </c>
      <c r="EQ178">
        <v>256</v>
      </c>
      <c r="ER178">
        <v>71.32</v>
      </c>
      <c r="ES178">
        <v>0</v>
      </c>
      <c r="ET178">
        <v>71.32</v>
      </c>
      <c r="EU178">
        <v>0</v>
      </c>
      <c r="EV178">
        <v>0</v>
      </c>
      <c r="EW178">
        <v>0</v>
      </c>
      <c r="EX178">
        <v>0</v>
      </c>
      <c r="EY178">
        <v>0</v>
      </c>
      <c r="EZ178">
        <v>0</v>
      </c>
      <c r="FQ178">
        <v>0</v>
      </c>
      <c r="FR178">
        <f t="shared" si="155"/>
        <v>0</v>
      </c>
      <c r="FS178">
        <v>0</v>
      </c>
      <c r="FX178">
        <v>0</v>
      </c>
      <c r="FY178">
        <v>0</v>
      </c>
      <c r="GG178">
        <v>2</v>
      </c>
      <c r="GH178">
        <v>0</v>
      </c>
      <c r="GI178">
        <v>0</v>
      </c>
      <c r="GJ178">
        <v>0</v>
      </c>
      <c r="GK178">
        <f>ROUND(R178*(R12)/100,2)</f>
        <v>0</v>
      </c>
      <c r="GL178">
        <f t="shared" si="156"/>
        <v>0</v>
      </c>
      <c r="GM178">
        <f t="shared" si="157"/>
        <v>114.25</v>
      </c>
      <c r="GN178">
        <f t="shared" si="158"/>
        <v>0</v>
      </c>
      <c r="GO178">
        <f t="shared" si="159"/>
        <v>0</v>
      </c>
      <c r="GP178">
        <f t="shared" si="160"/>
        <v>114.25</v>
      </c>
      <c r="GR178">
        <v>0</v>
      </c>
    </row>
    <row r="179" spans="1:200" ht="12.75">
      <c r="A179">
        <v>17</v>
      </c>
      <c r="B179">
        <v>1</v>
      </c>
      <c r="C179">
        <f>ROW(SmtRes!A29)</f>
        <v>29</v>
      </c>
      <c r="D179">
        <f>ROW(EtalonRes!A30)</f>
        <v>30</v>
      </c>
      <c r="E179" t="s">
        <v>304</v>
      </c>
      <c r="F179" t="s">
        <v>305</v>
      </c>
      <c r="G179" t="s">
        <v>306</v>
      </c>
      <c r="H179" t="s">
        <v>259</v>
      </c>
      <c r="I179">
        <v>0.001</v>
      </c>
      <c r="J179">
        <v>0</v>
      </c>
      <c r="O179">
        <f t="shared" si="124"/>
        <v>7.18</v>
      </c>
      <c r="P179">
        <f t="shared" si="125"/>
        <v>0.13</v>
      </c>
      <c r="Q179">
        <f t="shared" si="126"/>
        <v>4.97</v>
      </c>
      <c r="R179">
        <f t="shared" si="127"/>
        <v>1.63</v>
      </c>
      <c r="S179">
        <f t="shared" si="128"/>
        <v>2.08</v>
      </c>
      <c r="T179">
        <f t="shared" si="129"/>
        <v>0</v>
      </c>
      <c r="U179">
        <f t="shared" si="130"/>
        <v>0.0150768</v>
      </c>
      <c r="V179">
        <f t="shared" si="131"/>
        <v>0</v>
      </c>
      <c r="W179">
        <f t="shared" si="132"/>
        <v>0</v>
      </c>
      <c r="X179">
        <f t="shared" si="133"/>
        <v>2.91</v>
      </c>
      <c r="Y179">
        <f t="shared" si="134"/>
        <v>1.19</v>
      </c>
      <c r="AA179">
        <v>30357491</v>
      </c>
      <c r="AB179">
        <f t="shared" si="135"/>
        <v>863.3100000000001</v>
      </c>
      <c r="AC179">
        <f t="shared" si="136"/>
        <v>35.35</v>
      </c>
      <c r="AD179">
        <f t="shared" si="137"/>
        <v>676.47</v>
      </c>
      <c r="AE179">
        <f t="shared" si="138"/>
        <v>119.05</v>
      </c>
      <c r="AF179">
        <f t="shared" si="139"/>
        <v>151.49</v>
      </c>
      <c r="AG179">
        <f t="shared" si="140"/>
        <v>0</v>
      </c>
      <c r="AH179">
        <f t="shared" si="141"/>
        <v>14.4</v>
      </c>
      <c r="AI179">
        <f t="shared" si="142"/>
        <v>0</v>
      </c>
      <c r="AJ179">
        <f t="shared" si="143"/>
        <v>0</v>
      </c>
      <c r="AK179">
        <v>863.31</v>
      </c>
      <c r="AL179">
        <v>35.35</v>
      </c>
      <c r="AM179">
        <v>676.47</v>
      </c>
      <c r="AN179">
        <v>119.05</v>
      </c>
      <c r="AO179">
        <v>151.49</v>
      </c>
      <c r="AP179">
        <v>0</v>
      </c>
      <c r="AQ179">
        <v>14.4</v>
      </c>
      <c r="AR179">
        <v>0</v>
      </c>
      <c r="AS179">
        <v>0</v>
      </c>
      <c r="AT179">
        <v>140</v>
      </c>
      <c r="AU179">
        <v>57</v>
      </c>
      <c r="AV179">
        <v>1.047</v>
      </c>
      <c r="AW179">
        <v>1.002</v>
      </c>
      <c r="AZ179">
        <v>1</v>
      </c>
      <c r="BA179">
        <v>13.09</v>
      </c>
      <c r="BB179">
        <v>7.02</v>
      </c>
      <c r="BC179">
        <v>3.69</v>
      </c>
      <c r="BH179">
        <v>0</v>
      </c>
      <c r="BI179">
        <v>1</v>
      </c>
      <c r="BJ179" t="s">
        <v>307</v>
      </c>
      <c r="BM179">
        <v>146</v>
      </c>
      <c r="BN179">
        <v>0</v>
      </c>
      <c r="BO179" t="s">
        <v>305</v>
      </c>
      <c r="BP179">
        <v>1</v>
      </c>
      <c r="BQ179">
        <v>30</v>
      </c>
      <c r="BS179">
        <v>13.09</v>
      </c>
      <c r="BT179">
        <v>1</v>
      </c>
      <c r="BU179">
        <v>1</v>
      </c>
      <c r="BV179">
        <v>1</v>
      </c>
      <c r="BW179">
        <v>1</v>
      </c>
      <c r="BX179">
        <v>1</v>
      </c>
      <c r="BZ179">
        <v>140</v>
      </c>
      <c r="CA179">
        <v>57</v>
      </c>
      <c r="CF179">
        <v>0</v>
      </c>
      <c r="CG179">
        <v>0</v>
      </c>
      <c r="CM179">
        <v>0</v>
      </c>
      <c r="CO179">
        <v>0</v>
      </c>
      <c r="CP179">
        <f t="shared" si="144"/>
        <v>7.18</v>
      </c>
      <c r="CQ179">
        <f t="shared" si="145"/>
        <v>130.702383</v>
      </c>
      <c r="CR179">
        <f t="shared" si="146"/>
        <v>4972.0139118</v>
      </c>
      <c r="CS179">
        <f t="shared" si="147"/>
        <v>1631.6076314999998</v>
      </c>
      <c r="CT179">
        <f t="shared" si="148"/>
        <v>2076.2052927</v>
      </c>
      <c r="CU179">
        <f t="shared" si="149"/>
        <v>0</v>
      </c>
      <c r="CV179">
        <f t="shared" si="150"/>
        <v>15.076799999999999</v>
      </c>
      <c r="CW179">
        <f t="shared" si="151"/>
        <v>0</v>
      </c>
      <c r="CX179">
        <f t="shared" si="152"/>
        <v>0</v>
      </c>
      <c r="CY179">
        <f t="shared" si="153"/>
        <v>2.912</v>
      </c>
      <c r="CZ179">
        <f t="shared" si="154"/>
        <v>1.1856</v>
      </c>
      <c r="DN179">
        <v>161</v>
      </c>
      <c r="DO179">
        <v>107</v>
      </c>
      <c r="DP179">
        <v>1.047</v>
      </c>
      <c r="DQ179">
        <v>1.002</v>
      </c>
      <c r="DU179">
        <v>1007</v>
      </c>
      <c r="DV179" t="s">
        <v>259</v>
      </c>
      <c r="DW179" t="s">
        <v>259</v>
      </c>
      <c r="DX179">
        <v>100</v>
      </c>
      <c r="EE179">
        <v>30354605</v>
      </c>
      <c r="EF179">
        <v>30</v>
      </c>
      <c r="EG179" t="s">
        <v>34</v>
      </c>
      <c r="EH179">
        <v>0</v>
      </c>
      <c r="EJ179">
        <v>1</v>
      </c>
      <c r="EK179">
        <v>146</v>
      </c>
      <c r="EL179" t="s">
        <v>308</v>
      </c>
      <c r="EM179" t="s">
        <v>309</v>
      </c>
      <c r="EQ179">
        <v>256</v>
      </c>
      <c r="ER179">
        <v>863.31</v>
      </c>
      <c r="ES179">
        <v>35.35</v>
      </c>
      <c r="ET179">
        <v>676.47</v>
      </c>
      <c r="EU179">
        <v>119.05</v>
      </c>
      <c r="EV179">
        <v>151.49</v>
      </c>
      <c r="EW179">
        <v>14.4</v>
      </c>
      <c r="EX179">
        <v>0</v>
      </c>
      <c r="EY179">
        <v>0</v>
      </c>
      <c r="EZ179">
        <v>0</v>
      </c>
      <c r="FQ179">
        <v>0</v>
      </c>
      <c r="FR179">
        <f t="shared" si="155"/>
        <v>0</v>
      </c>
      <c r="FS179">
        <v>0</v>
      </c>
      <c r="FX179">
        <v>140</v>
      </c>
      <c r="FY179">
        <v>57</v>
      </c>
      <c r="GG179">
        <v>2</v>
      </c>
      <c r="GH179">
        <v>0</v>
      </c>
      <c r="GI179">
        <v>0</v>
      </c>
      <c r="GJ179">
        <v>0</v>
      </c>
      <c r="GK179">
        <f>ROUND(R179*(R12)/100,2)</f>
        <v>2.72</v>
      </c>
      <c r="GL179">
        <f t="shared" si="156"/>
        <v>0</v>
      </c>
      <c r="GM179">
        <f t="shared" si="157"/>
        <v>14</v>
      </c>
      <c r="GN179">
        <f t="shared" si="158"/>
        <v>14</v>
      </c>
      <c r="GO179">
        <f t="shared" si="159"/>
        <v>0</v>
      </c>
      <c r="GP179">
        <f t="shared" si="160"/>
        <v>0</v>
      </c>
      <c r="GR179">
        <v>0</v>
      </c>
    </row>
    <row r="180" spans="1:200" ht="12.75">
      <c r="A180">
        <v>18</v>
      </c>
      <c r="B180">
        <v>1</v>
      </c>
      <c r="C180">
        <v>29</v>
      </c>
      <c r="E180" t="s">
        <v>310</v>
      </c>
      <c r="F180" t="s">
        <v>311</v>
      </c>
      <c r="G180" t="s">
        <v>312</v>
      </c>
      <c r="H180" t="s">
        <v>287</v>
      </c>
      <c r="I180">
        <f>I179*J180</f>
        <v>0.158</v>
      </c>
      <c r="J180">
        <v>158</v>
      </c>
      <c r="O180">
        <f t="shared" si="124"/>
        <v>104.88</v>
      </c>
      <c r="P180">
        <f t="shared" si="125"/>
        <v>104.88</v>
      </c>
      <c r="Q180">
        <f t="shared" si="126"/>
        <v>0</v>
      </c>
      <c r="R180">
        <f t="shared" si="127"/>
        <v>0</v>
      </c>
      <c r="S180">
        <f t="shared" si="128"/>
        <v>0</v>
      </c>
      <c r="T180">
        <f t="shared" si="129"/>
        <v>0</v>
      </c>
      <c r="U180">
        <f t="shared" si="130"/>
        <v>0</v>
      </c>
      <c r="V180">
        <f t="shared" si="131"/>
        <v>0</v>
      </c>
      <c r="W180">
        <f t="shared" si="132"/>
        <v>0</v>
      </c>
      <c r="X180">
        <f t="shared" si="133"/>
        <v>0</v>
      </c>
      <c r="Y180">
        <f t="shared" si="134"/>
        <v>0</v>
      </c>
      <c r="AA180">
        <v>30357491</v>
      </c>
      <c r="AB180">
        <f t="shared" si="135"/>
        <v>104.99</v>
      </c>
      <c r="AC180">
        <f t="shared" si="136"/>
        <v>104.99</v>
      </c>
      <c r="AD180">
        <f t="shared" si="137"/>
        <v>0</v>
      </c>
      <c r="AE180">
        <f t="shared" si="138"/>
        <v>0</v>
      </c>
      <c r="AF180">
        <f t="shared" si="139"/>
        <v>0</v>
      </c>
      <c r="AG180">
        <f t="shared" si="140"/>
        <v>0</v>
      </c>
      <c r="AH180">
        <f t="shared" si="141"/>
        <v>0</v>
      </c>
      <c r="AI180">
        <f t="shared" si="142"/>
        <v>0</v>
      </c>
      <c r="AJ180">
        <f t="shared" si="143"/>
        <v>0</v>
      </c>
      <c r="AK180">
        <v>104.99</v>
      </c>
      <c r="AL180">
        <v>104.99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0</v>
      </c>
      <c r="AS180">
        <v>0</v>
      </c>
      <c r="AT180">
        <v>0</v>
      </c>
      <c r="AU180">
        <v>0</v>
      </c>
      <c r="AV180">
        <v>1.047</v>
      </c>
      <c r="AW180">
        <v>1.002</v>
      </c>
      <c r="AZ180">
        <v>1</v>
      </c>
      <c r="BA180">
        <v>1</v>
      </c>
      <c r="BB180">
        <v>1</v>
      </c>
      <c r="BC180">
        <v>6.31</v>
      </c>
      <c r="BH180">
        <v>3</v>
      </c>
      <c r="BI180">
        <v>1</v>
      </c>
      <c r="BJ180" t="s">
        <v>313</v>
      </c>
      <c r="BM180">
        <v>146</v>
      </c>
      <c r="BN180">
        <v>0</v>
      </c>
      <c r="BO180" t="s">
        <v>311</v>
      </c>
      <c r="BP180">
        <v>1</v>
      </c>
      <c r="BQ180">
        <v>30</v>
      </c>
      <c r="BS180">
        <v>1</v>
      </c>
      <c r="BT180">
        <v>1</v>
      </c>
      <c r="BU180">
        <v>1</v>
      </c>
      <c r="BV180">
        <v>1</v>
      </c>
      <c r="BW180">
        <v>1</v>
      </c>
      <c r="BX180">
        <v>1</v>
      </c>
      <c r="BZ180">
        <v>0</v>
      </c>
      <c r="CA180">
        <v>0</v>
      </c>
      <c r="CF180">
        <v>0</v>
      </c>
      <c r="CG180">
        <v>0</v>
      </c>
      <c r="CM180">
        <v>0</v>
      </c>
      <c r="CO180">
        <v>0</v>
      </c>
      <c r="CP180">
        <f t="shared" si="144"/>
        <v>104.88</v>
      </c>
      <c r="CQ180">
        <f t="shared" si="145"/>
        <v>663.8118738</v>
      </c>
      <c r="CR180">
        <f t="shared" si="146"/>
        <v>0</v>
      </c>
      <c r="CS180">
        <f t="shared" si="147"/>
        <v>0</v>
      </c>
      <c r="CT180">
        <f t="shared" si="148"/>
        <v>0</v>
      </c>
      <c r="CU180">
        <f t="shared" si="149"/>
        <v>0</v>
      </c>
      <c r="CV180">
        <f t="shared" si="150"/>
        <v>0</v>
      </c>
      <c r="CW180">
        <f t="shared" si="151"/>
        <v>0</v>
      </c>
      <c r="CX180">
        <f t="shared" si="152"/>
        <v>0</v>
      </c>
      <c r="CY180">
        <f t="shared" si="153"/>
        <v>0</v>
      </c>
      <c r="CZ180">
        <f t="shared" si="154"/>
        <v>0</v>
      </c>
      <c r="DN180">
        <v>161</v>
      </c>
      <c r="DO180">
        <v>107</v>
      </c>
      <c r="DP180">
        <v>1.047</v>
      </c>
      <c r="DQ180">
        <v>1.002</v>
      </c>
      <c r="DU180">
        <v>1007</v>
      </c>
      <c r="DV180" t="s">
        <v>287</v>
      </c>
      <c r="DW180" t="s">
        <v>287</v>
      </c>
      <c r="DX180">
        <v>1</v>
      </c>
      <c r="EE180">
        <v>30354605</v>
      </c>
      <c r="EF180">
        <v>30</v>
      </c>
      <c r="EG180" t="s">
        <v>34</v>
      </c>
      <c r="EH180">
        <v>0</v>
      </c>
      <c r="EJ180">
        <v>1</v>
      </c>
      <c r="EK180">
        <v>146</v>
      </c>
      <c r="EL180" t="s">
        <v>308</v>
      </c>
      <c r="EM180" t="s">
        <v>309</v>
      </c>
      <c r="EQ180">
        <v>256</v>
      </c>
      <c r="ER180">
        <v>104.99</v>
      </c>
      <c r="ES180">
        <v>104.99</v>
      </c>
      <c r="ET180">
        <v>0</v>
      </c>
      <c r="EU180">
        <v>0</v>
      </c>
      <c r="EV180">
        <v>0</v>
      </c>
      <c r="EW180">
        <v>0</v>
      </c>
      <c r="EX180">
        <v>0</v>
      </c>
      <c r="EZ180">
        <v>0</v>
      </c>
      <c r="FQ180">
        <v>0</v>
      </c>
      <c r="FR180">
        <f t="shared" si="155"/>
        <v>0</v>
      </c>
      <c r="FS180">
        <v>0</v>
      </c>
      <c r="FX180">
        <v>0</v>
      </c>
      <c r="FY180">
        <v>0</v>
      </c>
      <c r="GG180">
        <v>2</v>
      </c>
      <c r="GH180">
        <v>0</v>
      </c>
      <c r="GI180">
        <v>0</v>
      </c>
      <c r="GJ180">
        <v>0</v>
      </c>
      <c r="GK180">
        <f>ROUND(R180*(R12)/100,2)</f>
        <v>0</v>
      </c>
      <c r="GL180">
        <f t="shared" si="156"/>
        <v>0</v>
      </c>
      <c r="GM180">
        <f t="shared" si="157"/>
        <v>104.88</v>
      </c>
      <c r="GN180">
        <f t="shared" si="158"/>
        <v>104.88</v>
      </c>
      <c r="GO180">
        <f t="shared" si="159"/>
        <v>0</v>
      </c>
      <c r="GP180">
        <f t="shared" si="160"/>
        <v>0</v>
      </c>
      <c r="GR180">
        <v>0</v>
      </c>
    </row>
    <row r="181" spans="1:200" ht="12.75">
      <c r="A181">
        <v>17</v>
      </c>
      <c r="B181">
        <v>1</v>
      </c>
      <c r="C181">
        <f>ROW(SmtRes!A39)</f>
        <v>39</v>
      </c>
      <c r="D181">
        <f>ROW(EtalonRes!A40)</f>
        <v>40</v>
      </c>
      <c r="E181" t="s">
        <v>314</v>
      </c>
      <c r="F181" t="s">
        <v>315</v>
      </c>
      <c r="G181" t="s">
        <v>316</v>
      </c>
      <c r="H181" t="s">
        <v>317</v>
      </c>
      <c r="I181">
        <v>0.0004</v>
      </c>
      <c r="J181">
        <v>0</v>
      </c>
      <c r="O181">
        <f t="shared" si="124"/>
        <v>38.2</v>
      </c>
      <c r="P181">
        <f t="shared" si="125"/>
        <v>14.6</v>
      </c>
      <c r="Q181">
        <f t="shared" si="126"/>
        <v>6.81</v>
      </c>
      <c r="R181">
        <f t="shared" si="127"/>
        <v>1.96</v>
      </c>
      <c r="S181">
        <f t="shared" si="128"/>
        <v>16.79</v>
      </c>
      <c r="T181">
        <f t="shared" si="129"/>
        <v>0</v>
      </c>
      <c r="U181">
        <f t="shared" si="130"/>
        <v>0.11181959999999999</v>
      </c>
      <c r="V181">
        <f t="shared" si="131"/>
        <v>0</v>
      </c>
      <c r="W181">
        <f t="shared" si="132"/>
        <v>0</v>
      </c>
      <c r="X181">
        <f t="shared" si="133"/>
        <v>23.51</v>
      </c>
      <c r="Y181">
        <f t="shared" si="134"/>
        <v>9.57</v>
      </c>
      <c r="AA181">
        <v>30357491</v>
      </c>
      <c r="AB181">
        <f t="shared" si="135"/>
        <v>11728.359999999999</v>
      </c>
      <c r="AC181">
        <f t="shared" si="136"/>
        <v>6731.62</v>
      </c>
      <c r="AD181">
        <f t="shared" si="137"/>
        <v>1934.25</v>
      </c>
      <c r="AE181">
        <f t="shared" si="138"/>
        <v>357.6</v>
      </c>
      <c r="AF181">
        <f t="shared" si="139"/>
        <v>3062.49</v>
      </c>
      <c r="AG181">
        <f t="shared" si="140"/>
        <v>0</v>
      </c>
      <c r="AH181">
        <f t="shared" si="141"/>
        <v>267</v>
      </c>
      <c r="AI181">
        <f t="shared" si="142"/>
        <v>0</v>
      </c>
      <c r="AJ181">
        <f t="shared" si="143"/>
        <v>0</v>
      </c>
      <c r="AK181">
        <v>11728.36</v>
      </c>
      <c r="AL181">
        <v>6731.62</v>
      </c>
      <c r="AM181">
        <v>1934.25</v>
      </c>
      <c r="AN181">
        <v>357.6</v>
      </c>
      <c r="AO181">
        <v>3062.49</v>
      </c>
      <c r="AP181">
        <v>0</v>
      </c>
      <c r="AQ181">
        <v>267</v>
      </c>
      <c r="AR181">
        <v>0</v>
      </c>
      <c r="AS181">
        <v>0</v>
      </c>
      <c r="AT181">
        <v>140</v>
      </c>
      <c r="AU181">
        <v>57</v>
      </c>
      <c r="AV181">
        <v>1.047</v>
      </c>
      <c r="AW181">
        <v>1.002</v>
      </c>
      <c r="AZ181">
        <v>1</v>
      </c>
      <c r="BA181">
        <v>13.09</v>
      </c>
      <c r="BB181">
        <v>8.41</v>
      </c>
      <c r="BC181">
        <v>5.41</v>
      </c>
      <c r="BH181">
        <v>0</v>
      </c>
      <c r="BI181">
        <v>1</v>
      </c>
      <c r="BJ181" t="s">
        <v>318</v>
      </c>
      <c r="BM181">
        <v>152</v>
      </c>
      <c r="BN181">
        <v>0</v>
      </c>
      <c r="BO181" t="s">
        <v>315</v>
      </c>
      <c r="BP181">
        <v>1</v>
      </c>
      <c r="BQ181">
        <v>30</v>
      </c>
      <c r="BS181">
        <v>13.09</v>
      </c>
      <c r="BT181">
        <v>1</v>
      </c>
      <c r="BU181">
        <v>1</v>
      </c>
      <c r="BV181">
        <v>1</v>
      </c>
      <c r="BW181">
        <v>1</v>
      </c>
      <c r="BX181">
        <v>1</v>
      </c>
      <c r="BZ181">
        <v>140</v>
      </c>
      <c r="CA181">
        <v>57</v>
      </c>
      <c r="CF181">
        <v>0</v>
      </c>
      <c r="CG181">
        <v>0</v>
      </c>
      <c r="CM181">
        <v>0</v>
      </c>
      <c r="CO181">
        <v>0</v>
      </c>
      <c r="CP181">
        <f t="shared" si="144"/>
        <v>38.2</v>
      </c>
      <c r="CQ181">
        <f t="shared" si="145"/>
        <v>36490.9003284</v>
      </c>
      <c r="CR181">
        <f t="shared" si="146"/>
        <v>17031.5934975</v>
      </c>
      <c r="CS181">
        <f t="shared" si="147"/>
        <v>4900.990248</v>
      </c>
      <c r="CT181">
        <f t="shared" si="148"/>
        <v>41972.12982269999</v>
      </c>
      <c r="CU181">
        <f t="shared" si="149"/>
        <v>0</v>
      </c>
      <c r="CV181">
        <f t="shared" si="150"/>
        <v>279.549</v>
      </c>
      <c r="CW181">
        <f t="shared" si="151"/>
        <v>0</v>
      </c>
      <c r="CX181">
        <f t="shared" si="152"/>
        <v>0</v>
      </c>
      <c r="CY181">
        <f t="shared" si="153"/>
        <v>23.505999999999997</v>
      </c>
      <c r="CZ181">
        <f t="shared" si="154"/>
        <v>9.570299999999998</v>
      </c>
      <c r="DN181">
        <v>161</v>
      </c>
      <c r="DO181">
        <v>107</v>
      </c>
      <c r="DP181">
        <v>1.047</v>
      </c>
      <c r="DQ181">
        <v>1.002</v>
      </c>
      <c r="DU181">
        <v>1005</v>
      </c>
      <c r="DV181" t="s">
        <v>317</v>
      </c>
      <c r="DW181" t="s">
        <v>317</v>
      </c>
      <c r="DX181">
        <v>1000</v>
      </c>
      <c r="EE181">
        <v>30354611</v>
      </c>
      <c r="EF181">
        <v>30</v>
      </c>
      <c r="EG181" t="s">
        <v>34</v>
      </c>
      <c r="EH181">
        <v>0</v>
      </c>
      <c r="EJ181">
        <v>1</v>
      </c>
      <c r="EK181">
        <v>152</v>
      </c>
      <c r="EL181" t="s">
        <v>319</v>
      </c>
      <c r="EM181" t="s">
        <v>320</v>
      </c>
      <c r="EQ181">
        <v>256</v>
      </c>
      <c r="ER181">
        <v>11728.36</v>
      </c>
      <c r="ES181">
        <v>6731.62</v>
      </c>
      <c r="ET181">
        <v>1934.25</v>
      </c>
      <c r="EU181">
        <v>357.6</v>
      </c>
      <c r="EV181">
        <v>3062.49</v>
      </c>
      <c r="EW181">
        <v>267</v>
      </c>
      <c r="EX181">
        <v>0</v>
      </c>
      <c r="EY181">
        <v>0</v>
      </c>
      <c r="EZ181">
        <v>0</v>
      </c>
      <c r="FQ181">
        <v>0</v>
      </c>
      <c r="FR181">
        <f t="shared" si="155"/>
        <v>0</v>
      </c>
      <c r="FS181">
        <v>0</v>
      </c>
      <c r="FX181">
        <v>140</v>
      </c>
      <c r="FY181">
        <v>57</v>
      </c>
      <c r="GG181">
        <v>2</v>
      </c>
      <c r="GH181">
        <v>0</v>
      </c>
      <c r="GI181">
        <v>0</v>
      </c>
      <c r="GJ181">
        <v>0</v>
      </c>
      <c r="GK181">
        <f>ROUND(R181*(R12)/100,2)</f>
        <v>3.27</v>
      </c>
      <c r="GL181">
        <f t="shared" si="156"/>
        <v>0</v>
      </c>
      <c r="GM181">
        <f t="shared" si="157"/>
        <v>74.55</v>
      </c>
      <c r="GN181">
        <f t="shared" si="158"/>
        <v>74.55</v>
      </c>
      <c r="GO181">
        <f t="shared" si="159"/>
        <v>0</v>
      </c>
      <c r="GP181">
        <f t="shared" si="160"/>
        <v>0</v>
      </c>
      <c r="GR181">
        <v>0</v>
      </c>
    </row>
    <row r="182" spans="1:200" ht="12.75">
      <c r="A182">
        <v>18</v>
      </c>
      <c r="B182">
        <v>1</v>
      </c>
      <c r="C182">
        <v>38</v>
      </c>
      <c r="E182" t="s">
        <v>321</v>
      </c>
      <c r="F182" t="s">
        <v>322</v>
      </c>
      <c r="G182" t="s">
        <v>323</v>
      </c>
      <c r="H182" t="s">
        <v>287</v>
      </c>
      <c r="I182">
        <f>I181*J182</f>
        <v>0.0648</v>
      </c>
      <c r="J182">
        <v>161.99999999999997</v>
      </c>
      <c r="O182">
        <f t="shared" si="124"/>
        <v>191.06</v>
      </c>
      <c r="P182">
        <f t="shared" si="125"/>
        <v>191.06</v>
      </c>
      <c r="Q182">
        <f t="shared" si="126"/>
        <v>0</v>
      </c>
      <c r="R182">
        <f t="shared" si="127"/>
        <v>0</v>
      </c>
      <c r="S182">
        <f t="shared" si="128"/>
        <v>0</v>
      </c>
      <c r="T182">
        <f t="shared" si="129"/>
        <v>0</v>
      </c>
      <c r="U182">
        <f t="shared" si="130"/>
        <v>0</v>
      </c>
      <c r="V182">
        <f t="shared" si="131"/>
        <v>0</v>
      </c>
      <c r="W182">
        <f t="shared" si="132"/>
        <v>0</v>
      </c>
      <c r="X182">
        <f t="shared" si="133"/>
        <v>0</v>
      </c>
      <c r="Y182">
        <f t="shared" si="134"/>
        <v>0</v>
      </c>
      <c r="AA182">
        <v>30357491</v>
      </c>
      <c r="AB182">
        <f t="shared" si="135"/>
        <v>517.14</v>
      </c>
      <c r="AC182">
        <f t="shared" si="136"/>
        <v>517.14</v>
      </c>
      <c r="AD182">
        <f t="shared" si="137"/>
        <v>0</v>
      </c>
      <c r="AE182">
        <f t="shared" si="138"/>
        <v>0</v>
      </c>
      <c r="AF182">
        <f t="shared" si="139"/>
        <v>0</v>
      </c>
      <c r="AG182">
        <f t="shared" si="140"/>
        <v>0</v>
      </c>
      <c r="AH182">
        <f t="shared" si="141"/>
        <v>0</v>
      </c>
      <c r="AI182">
        <f t="shared" si="142"/>
        <v>0</v>
      </c>
      <c r="AJ182">
        <f t="shared" si="143"/>
        <v>0</v>
      </c>
      <c r="AK182">
        <v>517.14</v>
      </c>
      <c r="AL182">
        <v>517.14</v>
      </c>
      <c r="AM182">
        <v>0</v>
      </c>
      <c r="AN182">
        <v>0</v>
      </c>
      <c r="AO182">
        <v>0</v>
      </c>
      <c r="AP182">
        <v>0</v>
      </c>
      <c r="AQ182">
        <v>0</v>
      </c>
      <c r="AR182">
        <v>0</v>
      </c>
      <c r="AS182">
        <v>0</v>
      </c>
      <c r="AT182">
        <v>0</v>
      </c>
      <c r="AU182">
        <v>0</v>
      </c>
      <c r="AV182">
        <v>1</v>
      </c>
      <c r="AW182">
        <v>1.002</v>
      </c>
      <c r="AZ182">
        <v>1</v>
      </c>
      <c r="BA182">
        <v>1</v>
      </c>
      <c r="BB182">
        <v>1</v>
      </c>
      <c r="BC182">
        <v>5.69</v>
      </c>
      <c r="BH182">
        <v>3</v>
      </c>
      <c r="BI182">
        <v>1</v>
      </c>
      <c r="BJ182" t="s">
        <v>324</v>
      </c>
      <c r="BM182">
        <v>152</v>
      </c>
      <c r="BN182">
        <v>0</v>
      </c>
      <c r="BO182" t="s">
        <v>322</v>
      </c>
      <c r="BP182">
        <v>1</v>
      </c>
      <c r="BQ182">
        <v>30</v>
      </c>
      <c r="BS182">
        <v>1</v>
      </c>
      <c r="BT182">
        <v>1</v>
      </c>
      <c r="BU182">
        <v>1</v>
      </c>
      <c r="BV182">
        <v>1</v>
      </c>
      <c r="BW182">
        <v>1</v>
      </c>
      <c r="BX182">
        <v>1</v>
      </c>
      <c r="BZ182">
        <v>0</v>
      </c>
      <c r="CA182">
        <v>0</v>
      </c>
      <c r="CF182">
        <v>0</v>
      </c>
      <c r="CG182">
        <v>0</v>
      </c>
      <c r="CM182">
        <v>0</v>
      </c>
      <c r="CO182">
        <v>0</v>
      </c>
      <c r="CP182">
        <f t="shared" si="144"/>
        <v>191.06</v>
      </c>
      <c r="CQ182">
        <f t="shared" si="145"/>
        <v>2948.4116532</v>
      </c>
      <c r="CR182">
        <f t="shared" si="146"/>
        <v>0</v>
      </c>
      <c r="CS182">
        <f t="shared" si="147"/>
        <v>0</v>
      </c>
      <c r="CT182">
        <f t="shared" si="148"/>
        <v>0</v>
      </c>
      <c r="CU182">
        <f t="shared" si="149"/>
        <v>0</v>
      </c>
      <c r="CV182">
        <f t="shared" si="150"/>
        <v>0</v>
      </c>
      <c r="CW182">
        <f t="shared" si="151"/>
        <v>0</v>
      </c>
      <c r="CX182">
        <f t="shared" si="152"/>
        <v>0</v>
      </c>
      <c r="CY182">
        <f t="shared" si="153"/>
        <v>0</v>
      </c>
      <c r="CZ182">
        <f t="shared" si="154"/>
        <v>0</v>
      </c>
      <c r="DN182">
        <v>161</v>
      </c>
      <c r="DO182">
        <v>107</v>
      </c>
      <c r="DP182">
        <v>1.047</v>
      </c>
      <c r="DQ182">
        <v>1.002</v>
      </c>
      <c r="DU182">
        <v>1007</v>
      </c>
      <c r="DV182" t="s">
        <v>287</v>
      </c>
      <c r="DW182" t="s">
        <v>287</v>
      </c>
      <c r="DX182">
        <v>1</v>
      </c>
      <c r="EE182">
        <v>30354611</v>
      </c>
      <c r="EF182">
        <v>30</v>
      </c>
      <c r="EG182" t="s">
        <v>34</v>
      </c>
      <c r="EH182">
        <v>0</v>
      </c>
      <c r="EJ182">
        <v>1</v>
      </c>
      <c r="EK182">
        <v>152</v>
      </c>
      <c r="EL182" t="s">
        <v>319</v>
      </c>
      <c r="EM182" t="s">
        <v>320</v>
      </c>
      <c r="EQ182">
        <v>256</v>
      </c>
      <c r="ER182">
        <v>517.14</v>
      </c>
      <c r="ES182">
        <v>517.14</v>
      </c>
      <c r="ET182">
        <v>0</v>
      </c>
      <c r="EU182">
        <v>0</v>
      </c>
      <c r="EV182">
        <v>0</v>
      </c>
      <c r="EW182">
        <v>0</v>
      </c>
      <c r="EX182">
        <v>0</v>
      </c>
      <c r="EZ182">
        <v>0</v>
      </c>
      <c r="FQ182">
        <v>0</v>
      </c>
      <c r="FR182">
        <f t="shared" si="155"/>
        <v>0</v>
      </c>
      <c r="FS182">
        <v>0</v>
      </c>
      <c r="FX182">
        <v>0</v>
      </c>
      <c r="FY182">
        <v>0</v>
      </c>
      <c r="GG182">
        <v>2</v>
      </c>
      <c r="GH182">
        <v>0</v>
      </c>
      <c r="GI182">
        <v>0</v>
      </c>
      <c r="GJ182">
        <v>0</v>
      </c>
      <c r="GK182">
        <f>ROUND(R182*(R12)/100,2)</f>
        <v>0</v>
      </c>
      <c r="GL182">
        <f t="shared" si="156"/>
        <v>0</v>
      </c>
      <c r="GM182">
        <f t="shared" si="157"/>
        <v>191.06</v>
      </c>
      <c r="GN182">
        <f t="shared" si="158"/>
        <v>191.06</v>
      </c>
      <c r="GO182">
        <f t="shared" si="159"/>
        <v>0</v>
      </c>
      <c r="GP182">
        <f t="shared" si="160"/>
        <v>0</v>
      </c>
      <c r="GR182">
        <v>0</v>
      </c>
    </row>
    <row r="183" spans="1:200" ht="12.75">
      <c r="A183">
        <v>17</v>
      </c>
      <c r="B183">
        <v>1</v>
      </c>
      <c r="C183">
        <f>ROW(SmtRes!A42)</f>
        <v>42</v>
      </c>
      <c r="D183">
        <f>ROW(EtalonRes!A43)</f>
        <v>43</v>
      </c>
      <c r="E183" t="s">
        <v>325</v>
      </c>
      <c r="F183" t="s">
        <v>326</v>
      </c>
      <c r="G183" t="s">
        <v>327</v>
      </c>
      <c r="H183" t="s">
        <v>317</v>
      </c>
      <c r="I183">
        <v>-0.0004</v>
      </c>
      <c r="J183">
        <v>0</v>
      </c>
      <c r="O183">
        <f t="shared" si="124"/>
        <v>-0.43</v>
      </c>
      <c r="P183">
        <f t="shared" si="125"/>
        <v>-0.1</v>
      </c>
      <c r="Q183">
        <f t="shared" si="126"/>
        <v>0</v>
      </c>
      <c r="R183">
        <f t="shared" si="127"/>
        <v>0</v>
      </c>
      <c r="S183">
        <f t="shared" si="128"/>
        <v>-0.33</v>
      </c>
      <c r="T183">
        <f t="shared" si="129"/>
        <v>0</v>
      </c>
      <c r="U183">
        <f t="shared" si="130"/>
        <v>-0.002165196</v>
      </c>
      <c r="V183">
        <f t="shared" si="131"/>
        <v>0</v>
      </c>
      <c r="W183">
        <f t="shared" si="132"/>
        <v>0</v>
      </c>
      <c r="X183">
        <f t="shared" si="133"/>
        <v>-0.46</v>
      </c>
      <c r="Y183">
        <f t="shared" si="134"/>
        <v>-0.19</v>
      </c>
      <c r="AA183">
        <v>30357491</v>
      </c>
      <c r="AB183">
        <f t="shared" si="135"/>
        <v>117.9</v>
      </c>
      <c r="AC183">
        <f t="shared" si="136"/>
        <v>58.6</v>
      </c>
      <c r="AD183">
        <f t="shared" si="137"/>
        <v>0</v>
      </c>
      <c r="AE183">
        <f t="shared" si="138"/>
        <v>0</v>
      </c>
      <c r="AF183">
        <f t="shared" si="139"/>
        <v>59.3</v>
      </c>
      <c r="AG183">
        <f t="shared" si="140"/>
        <v>0</v>
      </c>
      <c r="AH183">
        <f t="shared" si="141"/>
        <v>5.17</v>
      </c>
      <c r="AI183">
        <f t="shared" si="142"/>
        <v>0</v>
      </c>
      <c r="AJ183">
        <f t="shared" si="143"/>
        <v>0</v>
      </c>
      <c r="AK183">
        <v>117.9</v>
      </c>
      <c r="AL183">
        <v>58.6</v>
      </c>
      <c r="AM183">
        <v>0</v>
      </c>
      <c r="AN183">
        <v>0</v>
      </c>
      <c r="AO183">
        <v>59.3</v>
      </c>
      <c r="AP183">
        <v>0</v>
      </c>
      <c r="AQ183">
        <v>5.17</v>
      </c>
      <c r="AR183">
        <v>0</v>
      </c>
      <c r="AS183">
        <v>0</v>
      </c>
      <c r="AT183">
        <v>140</v>
      </c>
      <c r="AU183">
        <v>57</v>
      </c>
      <c r="AV183">
        <v>1.047</v>
      </c>
      <c r="AW183">
        <v>1.002</v>
      </c>
      <c r="AZ183">
        <v>1</v>
      </c>
      <c r="BA183">
        <v>13.09</v>
      </c>
      <c r="BB183">
        <v>1</v>
      </c>
      <c r="BC183">
        <v>4.19</v>
      </c>
      <c r="BH183">
        <v>0</v>
      </c>
      <c r="BI183">
        <v>1</v>
      </c>
      <c r="BJ183" t="s">
        <v>328</v>
      </c>
      <c r="BM183">
        <v>152</v>
      </c>
      <c r="BN183">
        <v>0</v>
      </c>
      <c r="BO183" t="s">
        <v>326</v>
      </c>
      <c r="BP183">
        <v>1</v>
      </c>
      <c r="BQ183">
        <v>30</v>
      </c>
      <c r="BS183">
        <v>13.09</v>
      </c>
      <c r="BT183">
        <v>1</v>
      </c>
      <c r="BU183">
        <v>1</v>
      </c>
      <c r="BV183">
        <v>1</v>
      </c>
      <c r="BW183">
        <v>1</v>
      </c>
      <c r="BX183">
        <v>1</v>
      </c>
      <c r="BZ183">
        <v>140</v>
      </c>
      <c r="CA183">
        <v>57</v>
      </c>
      <c r="CF183">
        <v>0</v>
      </c>
      <c r="CG183">
        <v>0</v>
      </c>
      <c r="CM183">
        <v>0</v>
      </c>
      <c r="CO183">
        <v>0</v>
      </c>
      <c r="CP183">
        <f t="shared" si="144"/>
        <v>-0.43000000000000005</v>
      </c>
      <c r="CQ183">
        <f t="shared" si="145"/>
        <v>246.025068</v>
      </c>
      <c r="CR183">
        <f t="shared" si="146"/>
        <v>0</v>
      </c>
      <c r="CS183">
        <f t="shared" si="147"/>
        <v>0</v>
      </c>
      <c r="CT183">
        <f t="shared" si="148"/>
        <v>812.7201389999999</v>
      </c>
      <c r="CU183">
        <f t="shared" si="149"/>
        <v>0</v>
      </c>
      <c r="CV183">
        <f t="shared" si="150"/>
        <v>5.41299</v>
      </c>
      <c r="CW183">
        <f t="shared" si="151"/>
        <v>0</v>
      </c>
      <c r="CX183">
        <f t="shared" si="152"/>
        <v>0</v>
      </c>
      <c r="CY183">
        <f t="shared" si="153"/>
        <v>-0.46199999999999997</v>
      </c>
      <c r="CZ183">
        <f t="shared" si="154"/>
        <v>-0.1881</v>
      </c>
      <c r="DN183">
        <v>161</v>
      </c>
      <c r="DO183">
        <v>107</v>
      </c>
      <c r="DP183">
        <v>1.047</v>
      </c>
      <c r="DQ183">
        <v>1.002</v>
      </c>
      <c r="DU183">
        <v>1005</v>
      </c>
      <c r="DV183" t="s">
        <v>317</v>
      </c>
      <c r="DW183" t="s">
        <v>317</v>
      </c>
      <c r="DX183">
        <v>1000</v>
      </c>
      <c r="EE183">
        <v>30354611</v>
      </c>
      <c r="EF183">
        <v>30</v>
      </c>
      <c r="EG183" t="s">
        <v>34</v>
      </c>
      <c r="EH183">
        <v>0</v>
      </c>
      <c r="EJ183">
        <v>1</v>
      </c>
      <c r="EK183">
        <v>152</v>
      </c>
      <c r="EL183" t="s">
        <v>319</v>
      </c>
      <c r="EM183" t="s">
        <v>320</v>
      </c>
      <c r="EQ183">
        <v>256</v>
      </c>
      <c r="ER183">
        <v>117.9</v>
      </c>
      <c r="ES183">
        <v>58.6</v>
      </c>
      <c r="ET183">
        <v>0</v>
      </c>
      <c r="EU183">
        <v>0</v>
      </c>
      <c r="EV183">
        <v>59.3</v>
      </c>
      <c r="EW183">
        <v>5.17</v>
      </c>
      <c r="EX183">
        <v>0</v>
      </c>
      <c r="EY183">
        <v>0</v>
      </c>
      <c r="EZ183">
        <v>0</v>
      </c>
      <c r="FQ183">
        <v>0</v>
      </c>
      <c r="FR183">
        <f t="shared" si="155"/>
        <v>0</v>
      </c>
      <c r="FS183">
        <v>0</v>
      </c>
      <c r="FX183">
        <v>140</v>
      </c>
      <c r="FY183">
        <v>57</v>
      </c>
      <c r="GG183">
        <v>2</v>
      </c>
      <c r="GH183">
        <v>0</v>
      </c>
      <c r="GI183">
        <v>0</v>
      </c>
      <c r="GJ183">
        <v>0</v>
      </c>
      <c r="GK183">
        <f>ROUND(R183*(R12)/100,2)</f>
        <v>0</v>
      </c>
      <c r="GL183">
        <f t="shared" si="156"/>
        <v>0</v>
      </c>
      <c r="GM183">
        <f t="shared" si="157"/>
        <v>-1.08</v>
      </c>
      <c r="GN183">
        <f t="shared" si="158"/>
        <v>-1.08</v>
      </c>
      <c r="GO183">
        <f t="shared" si="159"/>
        <v>0</v>
      </c>
      <c r="GP183">
        <f t="shared" si="160"/>
        <v>0</v>
      </c>
      <c r="GR183">
        <v>0</v>
      </c>
    </row>
    <row r="184" spans="1:200" ht="12.75">
      <c r="A184">
        <v>18</v>
      </c>
      <c r="B184">
        <v>1</v>
      </c>
      <c r="C184">
        <v>41</v>
      </c>
      <c r="E184" t="s">
        <v>329</v>
      </c>
      <c r="F184" t="s">
        <v>322</v>
      </c>
      <c r="G184" t="s">
        <v>323</v>
      </c>
      <c r="H184" t="s">
        <v>287</v>
      </c>
      <c r="I184">
        <f>I183*J184</f>
        <v>-0.00408</v>
      </c>
      <c r="J184">
        <v>10.200000000000001</v>
      </c>
      <c r="O184">
        <f t="shared" si="124"/>
        <v>-12.03</v>
      </c>
      <c r="P184">
        <f t="shared" si="125"/>
        <v>-12.03</v>
      </c>
      <c r="Q184">
        <f t="shared" si="126"/>
        <v>0</v>
      </c>
      <c r="R184">
        <f t="shared" si="127"/>
        <v>0</v>
      </c>
      <c r="S184">
        <f t="shared" si="128"/>
        <v>0</v>
      </c>
      <c r="T184">
        <f t="shared" si="129"/>
        <v>0</v>
      </c>
      <c r="U184">
        <f t="shared" si="130"/>
        <v>0</v>
      </c>
      <c r="V184">
        <f t="shared" si="131"/>
        <v>0</v>
      </c>
      <c r="W184">
        <f t="shared" si="132"/>
        <v>0</v>
      </c>
      <c r="X184">
        <f t="shared" si="133"/>
        <v>0</v>
      </c>
      <c r="Y184">
        <f t="shared" si="134"/>
        <v>0</v>
      </c>
      <c r="AA184">
        <v>30357491</v>
      </c>
      <c r="AB184">
        <f t="shared" si="135"/>
        <v>517.14</v>
      </c>
      <c r="AC184">
        <f t="shared" si="136"/>
        <v>517.14</v>
      </c>
      <c r="AD184">
        <f t="shared" si="137"/>
        <v>0</v>
      </c>
      <c r="AE184">
        <f t="shared" si="138"/>
        <v>0</v>
      </c>
      <c r="AF184">
        <f t="shared" si="139"/>
        <v>0</v>
      </c>
      <c r="AG184">
        <f t="shared" si="140"/>
        <v>0</v>
      </c>
      <c r="AH184">
        <f t="shared" si="141"/>
        <v>0</v>
      </c>
      <c r="AI184">
        <f t="shared" si="142"/>
        <v>0</v>
      </c>
      <c r="AJ184">
        <f t="shared" si="143"/>
        <v>0</v>
      </c>
      <c r="AK184">
        <v>517.14</v>
      </c>
      <c r="AL184">
        <v>517.14</v>
      </c>
      <c r="AM184">
        <v>0</v>
      </c>
      <c r="AN184">
        <v>0</v>
      </c>
      <c r="AO184">
        <v>0</v>
      </c>
      <c r="AP184">
        <v>0</v>
      </c>
      <c r="AQ184">
        <v>0</v>
      </c>
      <c r="AR184">
        <v>0</v>
      </c>
      <c r="AS184">
        <v>0</v>
      </c>
      <c r="AT184">
        <v>0</v>
      </c>
      <c r="AU184">
        <v>0</v>
      </c>
      <c r="AV184">
        <v>1</v>
      </c>
      <c r="AW184">
        <v>1.002</v>
      </c>
      <c r="AZ184">
        <v>1</v>
      </c>
      <c r="BA184">
        <v>1</v>
      </c>
      <c r="BB184">
        <v>1</v>
      </c>
      <c r="BC184">
        <v>5.69</v>
      </c>
      <c r="BH184">
        <v>3</v>
      </c>
      <c r="BI184">
        <v>1</v>
      </c>
      <c r="BJ184" t="s">
        <v>324</v>
      </c>
      <c r="BM184">
        <v>152</v>
      </c>
      <c r="BN184">
        <v>0</v>
      </c>
      <c r="BO184" t="s">
        <v>322</v>
      </c>
      <c r="BP184">
        <v>1</v>
      </c>
      <c r="BQ184">
        <v>30</v>
      </c>
      <c r="BS184">
        <v>1</v>
      </c>
      <c r="BT184">
        <v>1</v>
      </c>
      <c r="BU184">
        <v>1</v>
      </c>
      <c r="BV184">
        <v>1</v>
      </c>
      <c r="BW184">
        <v>1</v>
      </c>
      <c r="BX184">
        <v>1</v>
      </c>
      <c r="BZ184">
        <v>0</v>
      </c>
      <c r="CA184">
        <v>0</v>
      </c>
      <c r="CF184">
        <v>0</v>
      </c>
      <c r="CG184">
        <v>0</v>
      </c>
      <c r="CM184">
        <v>0</v>
      </c>
      <c r="CO184">
        <v>0</v>
      </c>
      <c r="CP184">
        <f t="shared" si="144"/>
        <v>-12.03</v>
      </c>
      <c r="CQ184">
        <f t="shared" si="145"/>
        <v>2948.4116532</v>
      </c>
      <c r="CR184">
        <f t="shared" si="146"/>
        <v>0</v>
      </c>
      <c r="CS184">
        <f t="shared" si="147"/>
        <v>0</v>
      </c>
      <c r="CT184">
        <f t="shared" si="148"/>
        <v>0</v>
      </c>
      <c r="CU184">
        <f t="shared" si="149"/>
        <v>0</v>
      </c>
      <c r="CV184">
        <f t="shared" si="150"/>
        <v>0</v>
      </c>
      <c r="CW184">
        <f t="shared" si="151"/>
        <v>0</v>
      </c>
      <c r="CX184">
        <f t="shared" si="152"/>
        <v>0</v>
      </c>
      <c r="CY184">
        <f t="shared" si="153"/>
        <v>0</v>
      </c>
      <c r="CZ184">
        <f t="shared" si="154"/>
        <v>0</v>
      </c>
      <c r="DN184">
        <v>161</v>
      </c>
      <c r="DO184">
        <v>107</v>
      </c>
      <c r="DP184">
        <v>1.047</v>
      </c>
      <c r="DQ184">
        <v>1.002</v>
      </c>
      <c r="DU184">
        <v>1007</v>
      </c>
      <c r="DV184" t="s">
        <v>287</v>
      </c>
      <c r="DW184" t="s">
        <v>287</v>
      </c>
      <c r="DX184">
        <v>1</v>
      </c>
      <c r="EE184">
        <v>30354611</v>
      </c>
      <c r="EF184">
        <v>30</v>
      </c>
      <c r="EG184" t="s">
        <v>34</v>
      </c>
      <c r="EH184">
        <v>0</v>
      </c>
      <c r="EJ184">
        <v>1</v>
      </c>
      <c r="EK184">
        <v>152</v>
      </c>
      <c r="EL184" t="s">
        <v>319</v>
      </c>
      <c r="EM184" t="s">
        <v>320</v>
      </c>
      <c r="EQ184">
        <v>256</v>
      </c>
      <c r="ER184">
        <v>517.14</v>
      </c>
      <c r="ES184">
        <v>517.14</v>
      </c>
      <c r="ET184">
        <v>0</v>
      </c>
      <c r="EU184">
        <v>0</v>
      </c>
      <c r="EV184">
        <v>0</v>
      </c>
      <c r="EW184">
        <v>0</v>
      </c>
      <c r="EX184">
        <v>0</v>
      </c>
      <c r="EZ184">
        <v>0</v>
      </c>
      <c r="FQ184">
        <v>0</v>
      </c>
      <c r="FR184">
        <f t="shared" si="155"/>
        <v>0</v>
      </c>
      <c r="FS184">
        <v>0</v>
      </c>
      <c r="FX184">
        <v>0</v>
      </c>
      <c r="FY184">
        <v>0</v>
      </c>
      <c r="GG184">
        <v>2</v>
      </c>
      <c r="GH184">
        <v>0</v>
      </c>
      <c r="GI184">
        <v>0</v>
      </c>
      <c r="GJ184">
        <v>0</v>
      </c>
      <c r="GK184">
        <f>ROUND(R184*(R12)/100,2)</f>
        <v>0</v>
      </c>
      <c r="GL184">
        <f t="shared" si="156"/>
        <v>0</v>
      </c>
      <c r="GM184">
        <f t="shared" si="157"/>
        <v>-12.03</v>
      </c>
      <c r="GN184">
        <f t="shared" si="158"/>
        <v>-12.03</v>
      </c>
      <c r="GO184">
        <f t="shared" si="159"/>
        <v>0</v>
      </c>
      <c r="GP184">
        <f t="shared" si="160"/>
        <v>0</v>
      </c>
      <c r="GR184">
        <v>0</v>
      </c>
    </row>
    <row r="185" spans="1:200" ht="12.75">
      <c r="A185">
        <v>17</v>
      </c>
      <c r="B185">
        <v>1</v>
      </c>
      <c r="C185">
        <f>ROW(SmtRes!A53)</f>
        <v>53</v>
      </c>
      <c r="D185">
        <f>ROW(EtalonRes!A54)</f>
        <v>54</v>
      </c>
      <c r="E185" t="s">
        <v>330</v>
      </c>
      <c r="F185" t="s">
        <v>331</v>
      </c>
      <c r="G185" t="s">
        <v>332</v>
      </c>
      <c r="H185" t="s">
        <v>333</v>
      </c>
      <c r="I185">
        <v>0.014</v>
      </c>
      <c r="J185">
        <v>0</v>
      </c>
      <c r="O185">
        <f t="shared" si="124"/>
        <v>62.37</v>
      </c>
      <c r="P185">
        <f t="shared" si="125"/>
        <v>6.27</v>
      </c>
      <c r="Q185">
        <f t="shared" si="126"/>
        <v>46.09</v>
      </c>
      <c r="R185">
        <f t="shared" si="127"/>
        <v>14.62</v>
      </c>
      <c r="S185">
        <f t="shared" si="128"/>
        <v>10.01</v>
      </c>
      <c r="T185">
        <f t="shared" si="129"/>
        <v>0</v>
      </c>
      <c r="U185">
        <f t="shared" si="130"/>
        <v>0.06288281999999999</v>
      </c>
      <c r="V185">
        <f t="shared" si="131"/>
        <v>0</v>
      </c>
      <c r="W185">
        <f t="shared" si="132"/>
        <v>0</v>
      </c>
      <c r="X185">
        <f t="shared" si="133"/>
        <v>14.01</v>
      </c>
      <c r="Y185">
        <f t="shared" si="134"/>
        <v>5.71</v>
      </c>
      <c r="AA185">
        <v>30357491</v>
      </c>
      <c r="AB185">
        <f t="shared" si="135"/>
        <v>529.23</v>
      </c>
      <c r="AC185">
        <f t="shared" si="136"/>
        <v>57.83</v>
      </c>
      <c r="AD185">
        <f t="shared" si="137"/>
        <v>419.23</v>
      </c>
      <c r="AE185">
        <f t="shared" si="138"/>
        <v>76.22</v>
      </c>
      <c r="AF185">
        <f t="shared" si="139"/>
        <v>52.17</v>
      </c>
      <c r="AG185">
        <f t="shared" si="140"/>
        <v>0</v>
      </c>
      <c r="AH185">
        <f t="shared" si="141"/>
        <v>4.29</v>
      </c>
      <c r="AI185">
        <f t="shared" si="142"/>
        <v>0</v>
      </c>
      <c r="AJ185">
        <f t="shared" si="143"/>
        <v>0</v>
      </c>
      <c r="AK185">
        <v>529.23</v>
      </c>
      <c r="AL185">
        <v>57.83</v>
      </c>
      <c r="AM185">
        <v>419.23</v>
      </c>
      <c r="AN185">
        <v>76.22</v>
      </c>
      <c r="AO185">
        <v>52.17</v>
      </c>
      <c r="AP185">
        <v>0</v>
      </c>
      <c r="AQ185">
        <v>4.29</v>
      </c>
      <c r="AR185">
        <v>0</v>
      </c>
      <c r="AS185">
        <v>0</v>
      </c>
      <c r="AT185">
        <v>140</v>
      </c>
      <c r="AU185">
        <v>57</v>
      </c>
      <c r="AV185">
        <v>1.047</v>
      </c>
      <c r="AW185">
        <v>1</v>
      </c>
      <c r="AZ185">
        <v>1</v>
      </c>
      <c r="BA185">
        <v>13.09</v>
      </c>
      <c r="BB185">
        <v>7.5</v>
      </c>
      <c r="BC185">
        <v>7.75</v>
      </c>
      <c r="BH185">
        <v>0</v>
      </c>
      <c r="BI185">
        <v>1</v>
      </c>
      <c r="BJ185" t="s">
        <v>334</v>
      </c>
      <c r="BM185">
        <v>158</v>
      </c>
      <c r="BN185">
        <v>0</v>
      </c>
      <c r="BO185" t="s">
        <v>331</v>
      </c>
      <c r="BP185">
        <v>1</v>
      </c>
      <c r="BQ185">
        <v>30</v>
      </c>
      <c r="BS185">
        <v>13.09</v>
      </c>
      <c r="BT185">
        <v>1</v>
      </c>
      <c r="BU185">
        <v>1</v>
      </c>
      <c r="BV185">
        <v>1</v>
      </c>
      <c r="BW185">
        <v>1</v>
      </c>
      <c r="BX185">
        <v>1</v>
      </c>
      <c r="BZ185">
        <v>140</v>
      </c>
      <c r="CA185">
        <v>57</v>
      </c>
      <c r="CF185">
        <v>0</v>
      </c>
      <c r="CG185">
        <v>0</v>
      </c>
      <c r="CM185">
        <v>0</v>
      </c>
      <c r="CO185">
        <v>0</v>
      </c>
      <c r="CP185">
        <f t="shared" si="144"/>
        <v>62.37</v>
      </c>
      <c r="CQ185">
        <f t="shared" si="145"/>
        <v>448.1825</v>
      </c>
      <c r="CR185">
        <f t="shared" si="146"/>
        <v>3292.0035749999997</v>
      </c>
      <c r="CS185">
        <f t="shared" si="147"/>
        <v>1044.6126305999999</v>
      </c>
      <c r="CT185">
        <f t="shared" si="148"/>
        <v>715.0018491</v>
      </c>
      <c r="CU185">
        <f t="shared" si="149"/>
        <v>0</v>
      </c>
      <c r="CV185">
        <f t="shared" si="150"/>
        <v>4.49163</v>
      </c>
      <c r="CW185">
        <f t="shared" si="151"/>
        <v>0</v>
      </c>
      <c r="CX185">
        <f t="shared" si="152"/>
        <v>0</v>
      </c>
      <c r="CY185">
        <f t="shared" si="153"/>
        <v>14.014</v>
      </c>
      <c r="CZ185">
        <f t="shared" si="154"/>
        <v>5.705699999999999</v>
      </c>
      <c r="DN185">
        <v>161</v>
      </c>
      <c r="DO185">
        <v>107</v>
      </c>
      <c r="DP185">
        <v>1.047</v>
      </c>
      <c r="DQ185">
        <v>1</v>
      </c>
      <c r="DU185">
        <v>1005</v>
      </c>
      <c r="DV185" t="s">
        <v>333</v>
      </c>
      <c r="DW185" t="s">
        <v>333</v>
      </c>
      <c r="DX185">
        <v>100</v>
      </c>
      <c r="EE185">
        <v>30354617</v>
      </c>
      <c r="EF185">
        <v>30</v>
      </c>
      <c r="EG185" t="s">
        <v>34</v>
      </c>
      <c r="EH185">
        <v>0</v>
      </c>
      <c r="EJ185">
        <v>1</v>
      </c>
      <c r="EK185">
        <v>158</v>
      </c>
      <c r="EL185" t="s">
        <v>335</v>
      </c>
      <c r="EM185" t="s">
        <v>336</v>
      </c>
      <c r="EQ185">
        <v>256</v>
      </c>
      <c r="ER185">
        <v>529.23</v>
      </c>
      <c r="ES185">
        <v>57.83</v>
      </c>
      <c r="ET185">
        <v>419.23</v>
      </c>
      <c r="EU185">
        <v>76.22</v>
      </c>
      <c r="EV185">
        <v>52.17</v>
      </c>
      <c r="EW185">
        <v>4.29</v>
      </c>
      <c r="EX185">
        <v>0</v>
      </c>
      <c r="EY185">
        <v>0</v>
      </c>
      <c r="EZ185">
        <v>0</v>
      </c>
      <c r="FQ185">
        <v>0</v>
      </c>
      <c r="FR185">
        <f t="shared" si="155"/>
        <v>0</v>
      </c>
      <c r="FS185">
        <v>0</v>
      </c>
      <c r="FX185">
        <v>140</v>
      </c>
      <c r="FY185">
        <v>57</v>
      </c>
      <c r="GG185">
        <v>2</v>
      </c>
      <c r="GH185">
        <v>0</v>
      </c>
      <c r="GI185">
        <v>0</v>
      </c>
      <c r="GJ185">
        <v>0</v>
      </c>
      <c r="GK185">
        <f>ROUND(R185*(R12)/100,2)</f>
        <v>24.42</v>
      </c>
      <c r="GL185">
        <f t="shared" si="156"/>
        <v>0</v>
      </c>
      <c r="GM185">
        <f t="shared" si="157"/>
        <v>106.50999999999999</v>
      </c>
      <c r="GN185">
        <f t="shared" si="158"/>
        <v>106.51</v>
      </c>
      <c r="GO185">
        <f t="shared" si="159"/>
        <v>0</v>
      </c>
      <c r="GP185">
        <f t="shared" si="160"/>
        <v>0</v>
      </c>
      <c r="GR185">
        <v>0</v>
      </c>
    </row>
    <row r="186" spans="1:200" ht="12.75">
      <c r="A186">
        <v>18</v>
      </c>
      <c r="B186">
        <v>1</v>
      </c>
      <c r="C186">
        <v>53</v>
      </c>
      <c r="E186" t="s">
        <v>337</v>
      </c>
      <c r="F186" t="s">
        <v>338</v>
      </c>
      <c r="G186" t="s">
        <v>339</v>
      </c>
      <c r="H186" t="s">
        <v>97</v>
      </c>
      <c r="I186">
        <f>I185*J186</f>
        <v>0.13412000000000002</v>
      </c>
      <c r="J186">
        <v>9.580000000000002</v>
      </c>
      <c r="O186">
        <f t="shared" si="124"/>
        <v>289.1</v>
      </c>
      <c r="P186">
        <f t="shared" si="125"/>
        <v>289.1</v>
      </c>
      <c r="Q186">
        <f t="shared" si="126"/>
        <v>0</v>
      </c>
      <c r="R186">
        <f t="shared" si="127"/>
        <v>0</v>
      </c>
      <c r="S186">
        <f t="shared" si="128"/>
        <v>0</v>
      </c>
      <c r="T186">
        <f t="shared" si="129"/>
        <v>0</v>
      </c>
      <c r="U186">
        <f t="shared" si="130"/>
        <v>0</v>
      </c>
      <c r="V186">
        <f t="shared" si="131"/>
        <v>0</v>
      </c>
      <c r="W186">
        <f t="shared" si="132"/>
        <v>0</v>
      </c>
      <c r="X186">
        <f t="shared" si="133"/>
        <v>0</v>
      </c>
      <c r="Y186">
        <f t="shared" si="134"/>
        <v>0</v>
      </c>
      <c r="AA186">
        <v>30357491</v>
      </c>
      <c r="AB186">
        <f t="shared" si="135"/>
        <v>305.75</v>
      </c>
      <c r="AC186">
        <f t="shared" si="136"/>
        <v>305.75</v>
      </c>
      <c r="AD186">
        <f t="shared" si="137"/>
        <v>0</v>
      </c>
      <c r="AE186">
        <f t="shared" si="138"/>
        <v>0</v>
      </c>
      <c r="AF186">
        <f t="shared" si="139"/>
        <v>0</v>
      </c>
      <c r="AG186">
        <f t="shared" si="140"/>
        <v>0</v>
      </c>
      <c r="AH186">
        <f t="shared" si="141"/>
        <v>0</v>
      </c>
      <c r="AI186">
        <f t="shared" si="142"/>
        <v>0</v>
      </c>
      <c r="AJ186">
        <f t="shared" si="143"/>
        <v>0</v>
      </c>
      <c r="AK186">
        <v>305.75</v>
      </c>
      <c r="AL186">
        <v>305.75</v>
      </c>
      <c r="AM186">
        <v>0</v>
      </c>
      <c r="AN186">
        <v>0</v>
      </c>
      <c r="AO186">
        <v>0</v>
      </c>
      <c r="AP186">
        <v>0</v>
      </c>
      <c r="AQ186">
        <v>0</v>
      </c>
      <c r="AR186">
        <v>0</v>
      </c>
      <c r="AS186">
        <v>0</v>
      </c>
      <c r="AT186">
        <v>0</v>
      </c>
      <c r="AU186">
        <v>0</v>
      </c>
      <c r="AV186">
        <v>1</v>
      </c>
      <c r="AW186">
        <v>1</v>
      </c>
      <c r="AZ186">
        <v>1</v>
      </c>
      <c r="BA186">
        <v>1</v>
      </c>
      <c r="BB186">
        <v>1</v>
      </c>
      <c r="BC186">
        <v>7.05</v>
      </c>
      <c r="BH186">
        <v>3</v>
      </c>
      <c r="BI186">
        <v>1</v>
      </c>
      <c r="BJ186" t="s">
        <v>340</v>
      </c>
      <c r="BM186">
        <v>158</v>
      </c>
      <c r="BN186">
        <v>0</v>
      </c>
      <c r="BO186" t="s">
        <v>338</v>
      </c>
      <c r="BP186">
        <v>1</v>
      </c>
      <c r="BQ186">
        <v>30</v>
      </c>
      <c r="BS186">
        <v>1</v>
      </c>
      <c r="BT186">
        <v>1</v>
      </c>
      <c r="BU186">
        <v>1</v>
      </c>
      <c r="BV186">
        <v>1</v>
      </c>
      <c r="BW186">
        <v>1</v>
      </c>
      <c r="BX186">
        <v>1</v>
      </c>
      <c r="BZ186">
        <v>0</v>
      </c>
      <c r="CA186">
        <v>0</v>
      </c>
      <c r="CF186">
        <v>0</v>
      </c>
      <c r="CG186">
        <v>0</v>
      </c>
      <c r="CM186">
        <v>0</v>
      </c>
      <c r="CO186">
        <v>0</v>
      </c>
      <c r="CP186">
        <f t="shared" si="144"/>
        <v>289.1</v>
      </c>
      <c r="CQ186">
        <f t="shared" si="145"/>
        <v>2155.5375</v>
      </c>
      <c r="CR186">
        <f t="shared" si="146"/>
        <v>0</v>
      </c>
      <c r="CS186">
        <f t="shared" si="147"/>
        <v>0</v>
      </c>
      <c r="CT186">
        <f t="shared" si="148"/>
        <v>0</v>
      </c>
      <c r="CU186">
        <f t="shared" si="149"/>
        <v>0</v>
      </c>
      <c r="CV186">
        <f t="shared" si="150"/>
        <v>0</v>
      </c>
      <c r="CW186">
        <f t="shared" si="151"/>
        <v>0</v>
      </c>
      <c r="CX186">
        <f t="shared" si="152"/>
        <v>0</v>
      </c>
      <c r="CY186">
        <f t="shared" si="153"/>
        <v>0</v>
      </c>
      <c r="CZ186">
        <f t="shared" si="154"/>
        <v>0</v>
      </c>
      <c r="DN186">
        <v>161</v>
      </c>
      <c r="DO186">
        <v>107</v>
      </c>
      <c r="DP186">
        <v>1.047</v>
      </c>
      <c r="DQ186">
        <v>1</v>
      </c>
      <c r="DU186">
        <v>1009</v>
      </c>
      <c r="DV186" t="s">
        <v>97</v>
      </c>
      <c r="DW186" t="s">
        <v>97</v>
      </c>
      <c r="DX186">
        <v>1000</v>
      </c>
      <c r="EE186">
        <v>30354617</v>
      </c>
      <c r="EF186">
        <v>30</v>
      </c>
      <c r="EG186" t="s">
        <v>34</v>
      </c>
      <c r="EH186">
        <v>0</v>
      </c>
      <c r="EJ186">
        <v>1</v>
      </c>
      <c r="EK186">
        <v>158</v>
      </c>
      <c r="EL186" t="s">
        <v>335</v>
      </c>
      <c r="EM186" t="s">
        <v>336</v>
      </c>
      <c r="EQ186">
        <v>256</v>
      </c>
      <c r="ER186">
        <v>305.75</v>
      </c>
      <c r="ES186">
        <v>305.75</v>
      </c>
      <c r="ET186">
        <v>0</v>
      </c>
      <c r="EU186">
        <v>0</v>
      </c>
      <c r="EV186">
        <v>0</v>
      </c>
      <c r="EW186">
        <v>0</v>
      </c>
      <c r="EX186">
        <v>0</v>
      </c>
      <c r="EZ186">
        <v>0</v>
      </c>
      <c r="FQ186">
        <v>0</v>
      </c>
      <c r="FR186">
        <f t="shared" si="155"/>
        <v>0</v>
      </c>
      <c r="FS186">
        <v>0</v>
      </c>
      <c r="FX186">
        <v>0</v>
      </c>
      <c r="FY186">
        <v>0</v>
      </c>
      <c r="GG186">
        <v>2</v>
      </c>
      <c r="GH186">
        <v>0</v>
      </c>
      <c r="GI186">
        <v>0</v>
      </c>
      <c r="GJ186">
        <v>0</v>
      </c>
      <c r="GK186">
        <f>ROUND(R186*(R12)/100,2)</f>
        <v>0</v>
      </c>
      <c r="GL186">
        <f t="shared" si="156"/>
        <v>0</v>
      </c>
      <c r="GM186">
        <f t="shared" si="157"/>
        <v>289.1</v>
      </c>
      <c r="GN186">
        <f t="shared" si="158"/>
        <v>289.1</v>
      </c>
      <c r="GO186">
        <f t="shared" si="159"/>
        <v>0</v>
      </c>
      <c r="GP186">
        <f t="shared" si="160"/>
        <v>0</v>
      </c>
      <c r="GR186">
        <v>0</v>
      </c>
    </row>
    <row r="187" spans="1:200" ht="12.75">
      <c r="A187">
        <v>17</v>
      </c>
      <c r="B187">
        <v>1</v>
      </c>
      <c r="C187">
        <f>ROW(SmtRes!A57)</f>
        <v>57</v>
      </c>
      <c r="D187">
        <f>ROW(EtalonRes!A58)</f>
        <v>58</v>
      </c>
      <c r="E187" t="s">
        <v>341</v>
      </c>
      <c r="F187" t="s">
        <v>342</v>
      </c>
      <c r="G187" t="s">
        <v>343</v>
      </c>
      <c r="H187" t="s">
        <v>333</v>
      </c>
      <c r="I187">
        <v>0.014</v>
      </c>
      <c r="J187">
        <v>0</v>
      </c>
      <c r="O187">
        <f t="shared" si="124"/>
        <v>2.9</v>
      </c>
      <c r="P187">
        <f t="shared" si="125"/>
        <v>0</v>
      </c>
      <c r="Q187">
        <f t="shared" si="126"/>
        <v>1.57</v>
      </c>
      <c r="R187">
        <f t="shared" si="127"/>
        <v>0.68</v>
      </c>
      <c r="S187">
        <f t="shared" si="128"/>
        <v>1.33</v>
      </c>
      <c r="T187">
        <f t="shared" si="129"/>
        <v>0</v>
      </c>
      <c r="U187">
        <f t="shared" si="130"/>
        <v>0.0077687400000000005</v>
      </c>
      <c r="V187">
        <f t="shared" si="131"/>
        <v>0</v>
      </c>
      <c r="W187">
        <f t="shared" si="132"/>
        <v>0</v>
      </c>
      <c r="X187">
        <f t="shared" si="133"/>
        <v>1.86</v>
      </c>
      <c r="Y187">
        <f t="shared" si="134"/>
        <v>0.76</v>
      </c>
      <c r="AA187">
        <v>30357491</v>
      </c>
      <c r="AB187">
        <f t="shared" si="135"/>
        <v>24.28</v>
      </c>
      <c r="AC187">
        <f t="shared" si="136"/>
        <v>0</v>
      </c>
      <c r="AD187">
        <f t="shared" si="137"/>
        <v>17.35</v>
      </c>
      <c r="AE187">
        <f t="shared" si="138"/>
        <v>3.57</v>
      </c>
      <c r="AF187">
        <f t="shared" si="139"/>
        <v>6.93</v>
      </c>
      <c r="AG187">
        <f t="shared" si="140"/>
        <v>0</v>
      </c>
      <c r="AH187">
        <f t="shared" si="141"/>
        <v>0.53</v>
      </c>
      <c r="AI187">
        <f t="shared" si="142"/>
        <v>0</v>
      </c>
      <c r="AJ187">
        <f t="shared" si="143"/>
        <v>0</v>
      </c>
      <c r="AK187">
        <v>24.28</v>
      </c>
      <c r="AL187">
        <v>0</v>
      </c>
      <c r="AM187">
        <v>17.35</v>
      </c>
      <c r="AN187">
        <v>3.57</v>
      </c>
      <c r="AO187">
        <v>6.93</v>
      </c>
      <c r="AP187">
        <v>0</v>
      </c>
      <c r="AQ187">
        <v>0.53</v>
      </c>
      <c r="AR187">
        <v>0</v>
      </c>
      <c r="AS187">
        <v>0</v>
      </c>
      <c r="AT187">
        <v>140</v>
      </c>
      <c r="AU187">
        <v>57</v>
      </c>
      <c r="AV187">
        <v>1.047</v>
      </c>
      <c r="AW187">
        <v>1</v>
      </c>
      <c r="AZ187">
        <v>1</v>
      </c>
      <c r="BA187">
        <v>13.09</v>
      </c>
      <c r="BB187">
        <v>6.19</v>
      </c>
      <c r="BC187">
        <v>1</v>
      </c>
      <c r="BH187">
        <v>0</v>
      </c>
      <c r="BI187">
        <v>1</v>
      </c>
      <c r="BJ187" t="s">
        <v>344</v>
      </c>
      <c r="BM187">
        <v>158</v>
      </c>
      <c r="BN187">
        <v>0</v>
      </c>
      <c r="BO187" t="s">
        <v>342</v>
      </c>
      <c r="BP187">
        <v>1</v>
      </c>
      <c r="BQ187">
        <v>30</v>
      </c>
      <c r="BS187">
        <v>13.09</v>
      </c>
      <c r="BT187">
        <v>1</v>
      </c>
      <c r="BU187">
        <v>1</v>
      </c>
      <c r="BV187">
        <v>1</v>
      </c>
      <c r="BW187">
        <v>1</v>
      </c>
      <c r="BX187">
        <v>1</v>
      </c>
      <c r="BZ187">
        <v>140</v>
      </c>
      <c r="CA187">
        <v>57</v>
      </c>
      <c r="CF187">
        <v>0</v>
      </c>
      <c r="CG187">
        <v>0</v>
      </c>
      <c r="CM187">
        <v>0</v>
      </c>
      <c r="CO187">
        <v>0</v>
      </c>
      <c r="CP187">
        <f t="shared" si="144"/>
        <v>2.9000000000000004</v>
      </c>
      <c r="CQ187">
        <f t="shared" si="145"/>
        <v>0</v>
      </c>
      <c r="CR187">
        <f t="shared" si="146"/>
        <v>112.4441355</v>
      </c>
      <c r="CS187">
        <f t="shared" si="147"/>
        <v>48.92767109999999</v>
      </c>
      <c r="CT187">
        <f t="shared" si="148"/>
        <v>94.97724389999999</v>
      </c>
      <c r="CU187">
        <f t="shared" si="149"/>
        <v>0</v>
      </c>
      <c r="CV187">
        <f t="shared" si="150"/>
        <v>0.55491</v>
      </c>
      <c r="CW187">
        <f t="shared" si="151"/>
        <v>0</v>
      </c>
      <c r="CX187">
        <f t="shared" si="152"/>
        <v>0</v>
      </c>
      <c r="CY187">
        <f t="shared" si="153"/>
        <v>1.8619999999999999</v>
      </c>
      <c r="CZ187">
        <f t="shared" si="154"/>
        <v>0.7581</v>
      </c>
      <c r="DN187">
        <v>161</v>
      </c>
      <c r="DO187">
        <v>107</v>
      </c>
      <c r="DP187">
        <v>1.047</v>
      </c>
      <c r="DQ187">
        <v>1</v>
      </c>
      <c r="DU187">
        <v>1005</v>
      </c>
      <c r="DV187" t="s">
        <v>333</v>
      </c>
      <c r="DW187" t="s">
        <v>333</v>
      </c>
      <c r="DX187">
        <v>100</v>
      </c>
      <c r="EE187">
        <v>30354617</v>
      </c>
      <c r="EF187">
        <v>30</v>
      </c>
      <c r="EG187" t="s">
        <v>34</v>
      </c>
      <c r="EH187">
        <v>0</v>
      </c>
      <c r="EJ187">
        <v>1</v>
      </c>
      <c r="EK187">
        <v>158</v>
      </c>
      <c r="EL187" t="s">
        <v>335</v>
      </c>
      <c r="EM187" t="s">
        <v>336</v>
      </c>
      <c r="EQ187">
        <v>256</v>
      </c>
      <c r="ER187">
        <v>24.28</v>
      </c>
      <c r="ES187">
        <v>0</v>
      </c>
      <c r="ET187">
        <v>17.35</v>
      </c>
      <c r="EU187">
        <v>3.57</v>
      </c>
      <c r="EV187">
        <v>6.93</v>
      </c>
      <c r="EW187">
        <v>0.53</v>
      </c>
      <c r="EX187">
        <v>0</v>
      </c>
      <c r="EY187">
        <v>0</v>
      </c>
      <c r="EZ187">
        <v>0</v>
      </c>
      <c r="FQ187">
        <v>0</v>
      </c>
      <c r="FR187">
        <f t="shared" si="155"/>
        <v>0</v>
      </c>
      <c r="FS187">
        <v>0</v>
      </c>
      <c r="FX187">
        <v>140</v>
      </c>
      <c r="FY187">
        <v>57</v>
      </c>
      <c r="GG187">
        <v>2</v>
      </c>
      <c r="GH187">
        <v>0</v>
      </c>
      <c r="GI187">
        <v>0</v>
      </c>
      <c r="GJ187">
        <v>0</v>
      </c>
      <c r="GK187">
        <f>ROUND(R187*(R12)/100,2)</f>
        <v>1.14</v>
      </c>
      <c r="GL187">
        <f t="shared" si="156"/>
        <v>0</v>
      </c>
      <c r="GM187">
        <f t="shared" si="157"/>
        <v>6.659999999999999</v>
      </c>
      <c r="GN187">
        <f t="shared" si="158"/>
        <v>6.66</v>
      </c>
      <c r="GO187">
        <f t="shared" si="159"/>
        <v>0</v>
      </c>
      <c r="GP187">
        <f t="shared" si="160"/>
        <v>0</v>
      </c>
      <c r="GR187">
        <v>0</v>
      </c>
    </row>
    <row r="188" spans="1:200" ht="12.75">
      <c r="A188">
        <v>18</v>
      </c>
      <c r="B188">
        <v>1</v>
      </c>
      <c r="C188">
        <v>57</v>
      </c>
      <c r="E188" t="s">
        <v>345</v>
      </c>
      <c r="F188" t="s">
        <v>338</v>
      </c>
      <c r="G188" t="s">
        <v>339</v>
      </c>
      <c r="H188" t="s">
        <v>97</v>
      </c>
      <c r="I188">
        <f>I187*J188</f>
        <v>0.0336</v>
      </c>
      <c r="J188">
        <v>2.4</v>
      </c>
      <c r="O188">
        <f t="shared" si="124"/>
        <v>72.43</v>
      </c>
      <c r="P188">
        <f t="shared" si="125"/>
        <v>72.43</v>
      </c>
      <c r="Q188">
        <f t="shared" si="126"/>
        <v>0</v>
      </c>
      <c r="R188">
        <f t="shared" si="127"/>
        <v>0</v>
      </c>
      <c r="S188">
        <f t="shared" si="128"/>
        <v>0</v>
      </c>
      <c r="T188">
        <f t="shared" si="129"/>
        <v>0</v>
      </c>
      <c r="U188">
        <f t="shared" si="130"/>
        <v>0</v>
      </c>
      <c r="V188">
        <f t="shared" si="131"/>
        <v>0</v>
      </c>
      <c r="W188">
        <f t="shared" si="132"/>
        <v>0</v>
      </c>
      <c r="X188">
        <f t="shared" si="133"/>
        <v>0</v>
      </c>
      <c r="Y188">
        <f t="shared" si="134"/>
        <v>0</v>
      </c>
      <c r="AA188">
        <v>30357491</v>
      </c>
      <c r="AB188">
        <f t="shared" si="135"/>
        <v>305.75</v>
      </c>
      <c r="AC188">
        <f t="shared" si="136"/>
        <v>305.75</v>
      </c>
      <c r="AD188">
        <f t="shared" si="137"/>
        <v>0</v>
      </c>
      <c r="AE188">
        <f t="shared" si="138"/>
        <v>0</v>
      </c>
      <c r="AF188">
        <f t="shared" si="139"/>
        <v>0</v>
      </c>
      <c r="AG188">
        <f t="shared" si="140"/>
        <v>0</v>
      </c>
      <c r="AH188">
        <f t="shared" si="141"/>
        <v>0</v>
      </c>
      <c r="AI188">
        <f t="shared" si="142"/>
        <v>0</v>
      </c>
      <c r="AJ188">
        <f t="shared" si="143"/>
        <v>0</v>
      </c>
      <c r="AK188">
        <v>305.75</v>
      </c>
      <c r="AL188">
        <v>305.75</v>
      </c>
      <c r="AM188">
        <v>0</v>
      </c>
      <c r="AN188">
        <v>0</v>
      </c>
      <c r="AO188">
        <v>0</v>
      </c>
      <c r="AP188">
        <v>0</v>
      </c>
      <c r="AQ188">
        <v>0</v>
      </c>
      <c r="AR188">
        <v>0</v>
      </c>
      <c r="AS188">
        <v>0</v>
      </c>
      <c r="AT188">
        <v>0</v>
      </c>
      <c r="AU188">
        <v>0</v>
      </c>
      <c r="AV188">
        <v>1</v>
      </c>
      <c r="AW188">
        <v>1</v>
      </c>
      <c r="AZ188">
        <v>1</v>
      </c>
      <c r="BA188">
        <v>1</v>
      </c>
      <c r="BB188">
        <v>1</v>
      </c>
      <c r="BC188">
        <v>7.05</v>
      </c>
      <c r="BH188">
        <v>3</v>
      </c>
      <c r="BI188">
        <v>1</v>
      </c>
      <c r="BJ188" t="s">
        <v>340</v>
      </c>
      <c r="BM188">
        <v>158</v>
      </c>
      <c r="BN188">
        <v>0</v>
      </c>
      <c r="BO188" t="s">
        <v>338</v>
      </c>
      <c r="BP188">
        <v>1</v>
      </c>
      <c r="BQ188">
        <v>30</v>
      </c>
      <c r="BS188">
        <v>1</v>
      </c>
      <c r="BT188">
        <v>1</v>
      </c>
      <c r="BU188">
        <v>1</v>
      </c>
      <c r="BV188">
        <v>1</v>
      </c>
      <c r="BW188">
        <v>1</v>
      </c>
      <c r="BX188">
        <v>1</v>
      </c>
      <c r="BZ188">
        <v>0</v>
      </c>
      <c r="CA188">
        <v>0</v>
      </c>
      <c r="CF188">
        <v>0</v>
      </c>
      <c r="CG188">
        <v>0</v>
      </c>
      <c r="CM188">
        <v>0</v>
      </c>
      <c r="CO188">
        <v>0</v>
      </c>
      <c r="CP188">
        <f t="shared" si="144"/>
        <v>72.43</v>
      </c>
      <c r="CQ188">
        <f t="shared" si="145"/>
        <v>2155.5375</v>
      </c>
      <c r="CR188">
        <f t="shared" si="146"/>
        <v>0</v>
      </c>
      <c r="CS188">
        <f t="shared" si="147"/>
        <v>0</v>
      </c>
      <c r="CT188">
        <f t="shared" si="148"/>
        <v>0</v>
      </c>
      <c r="CU188">
        <f t="shared" si="149"/>
        <v>0</v>
      </c>
      <c r="CV188">
        <f t="shared" si="150"/>
        <v>0</v>
      </c>
      <c r="CW188">
        <f t="shared" si="151"/>
        <v>0</v>
      </c>
      <c r="CX188">
        <f t="shared" si="152"/>
        <v>0</v>
      </c>
      <c r="CY188">
        <f t="shared" si="153"/>
        <v>0</v>
      </c>
      <c r="CZ188">
        <f t="shared" si="154"/>
        <v>0</v>
      </c>
      <c r="DN188">
        <v>161</v>
      </c>
      <c r="DO188">
        <v>107</v>
      </c>
      <c r="DP188">
        <v>1.047</v>
      </c>
      <c r="DQ188">
        <v>1</v>
      </c>
      <c r="DU188">
        <v>1009</v>
      </c>
      <c r="DV188" t="s">
        <v>97</v>
      </c>
      <c r="DW188" t="s">
        <v>97</v>
      </c>
      <c r="DX188">
        <v>1000</v>
      </c>
      <c r="EE188">
        <v>30354617</v>
      </c>
      <c r="EF188">
        <v>30</v>
      </c>
      <c r="EG188" t="s">
        <v>34</v>
      </c>
      <c r="EH188">
        <v>0</v>
      </c>
      <c r="EJ188">
        <v>1</v>
      </c>
      <c r="EK188">
        <v>158</v>
      </c>
      <c r="EL188" t="s">
        <v>335</v>
      </c>
      <c r="EM188" t="s">
        <v>336</v>
      </c>
      <c r="EQ188">
        <v>256</v>
      </c>
      <c r="ER188">
        <v>305.75</v>
      </c>
      <c r="ES188">
        <v>305.75</v>
      </c>
      <c r="ET188">
        <v>0</v>
      </c>
      <c r="EU188">
        <v>0</v>
      </c>
      <c r="EV188">
        <v>0</v>
      </c>
      <c r="EW188">
        <v>0</v>
      </c>
      <c r="EX188">
        <v>0</v>
      </c>
      <c r="EZ188">
        <v>0</v>
      </c>
      <c r="FQ188">
        <v>0</v>
      </c>
      <c r="FR188">
        <f t="shared" si="155"/>
        <v>0</v>
      </c>
      <c r="FS188">
        <v>0</v>
      </c>
      <c r="FX188">
        <v>0</v>
      </c>
      <c r="FY188">
        <v>0</v>
      </c>
      <c r="GG188">
        <v>2</v>
      </c>
      <c r="GH188">
        <v>0</v>
      </c>
      <c r="GI188">
        <v>0</v>
      </c>
      <c r="GJ188">
        <v>0</v>
      </c>
      <c r="GK188">
        <f>ROUND(R188*(R12)/100,2)</f>
        <v>0</v>
      </c>
      <c r="GL188">
        <f t="shared" si="156"/>
        <v>0</v>
      </c>
      <c r="GM188">
        <f t="shared" si="157"/>
        <v>72.43</v>
      </c>
      <c r="GN188">
        <f t="shared" si="158"/>
        <v>72.43</v>
      </c>
      <c r="GO188">
        <f t="shared" si="159"/>
        <v>0</v>
      </c>
      <c r="GP188">
        <f t="shared" si="160"/>
        <v>0</v>
      </c>
      <c r="GR188">
        <v>0</v>
      </c>
    </row>
    <row r="189" spans="1:200" ht="12.75">
      <c r="A189">
        <v>17</v>
      </c>
      <c r="B189">
        <v>1</v>
      </c>
      <c r="C189">
        <f>ROW(SmtRes!A68)</f>
        <v>68</v>
      </c>
      <c r="D189">
        <f>ROW(EtalonRes!A69)</f>
        <v>69</v>
      </c>
      <c r="E189" t="s">
        <v>346</v>
      </c>
      <c r="F189" t="s">
        <v>331</v>
      </c>
      <c r="G189" t="s">
        <v>332</v>
      </c>
      <c r="H189" t="s">
        <v>333</v>
      </c>
      <c r="I189">
        <v>0.014</v>
      </c>
      <c r="J189">
        <v>0</v>
      </c>
      <c r="O189">
        <f t="shared" si="124"/>
        <v>62.37</v>
      </c>
      <c r="P189">
        <f t="shared" si="125"/>
        <v>6.27</v>
      </c>
      <c r="Q189">
        <f t="shared" si="126"/>
        <v>46.09</v>
      </c>
      <c r="R189">
        <f t="shared" si="127"/>
        <v>14.62</v>
      </c>
      <c r="S189">
        <f t="shared" si="128"/>
        <v>10.01</v>
      </c>
      <c r="T189">
        <f t="shared" si="129"/>
        <v>0</v>
      </c>
      <c r="U189">
        <f t="shared" si="130"/>
        <v>0.06288281999999999</v>
      </c>
      <c r="V189">
        <f t="shared" si="131"/>
        <v>0</v>
      </c>
      <c r="W189">
        <f t="shared" si="132"/>
        <v>0</v>
      </c>
      <c r="X189">
        <f t="shared" si="133"/>
        <v>14.01</v>
      </c>
      <c r="Y189">
        <f t="shared" si="134"/>
        <v>5.71</v>
      </c>
      <c r="AA189">
        <v>30357491</v>
      </c>
      <c r="AB189">
        <f t="shared" si="135"/>
        <v>529.23</v>
      </c>
      <c r="AC189">
        <f t="shared" si="136"/>
        <v>57.83</v>
      </c>
      <c r="AD189">
        <f t="shared" si="137"/>
        <v>419.23</v>
      </c>
      <c r="AE189">
        <f t="shared" si="138"/>
        <v>76.22</v>
      </c>
      <c r="AF189">
        <f t="shared" si="139"/>
        <v>52.17</v>
      </c>
      <c r="AG189">
        <f t="shared" si="140"/>
        <v>0</v>
      </c>
      <c r="AH189">
        <f t="shared" si="141"/>
        <v>4.29</v>
      </c>
      <c r="AI189">
        <f t="shared" si="142"/>
        <v>0</v>
      </c>
      <c r="AJ189">
        <f t="shared" si="143"/>
        <v>0</v>
      </c>
      <c r="AK189">
        <v>529.23</v>
      </c>
      <c r="AL189">
        <v>57.83</v>
      </c>
      <c r="AM189">
        <v>419.23</v>
      </c>
      <c r="AN189">
        <v>76.22</v>
      </c>
      <c r="AO189">
        <v>52.17</v>
      </c>
      <c r="AP189">
        <v>0</v>
      </c>
      <c r="AQ189">
        <v>4.29</v>
      </c>
      <c r="AR189">
        <v>0</v>
      </c>
      <c r="AS189">
        <v>0</v>
      </c>
      <c r="AT189">
        <v>140</v>
      </c>
      <c r="AU189">
        <v>57</v>
      </c>
      <c r="AV189">
        <v>1.047</v>
      </c>
      <c r="AW189">
        <v>1</v>
      </c>
      <c r="AZ189">
        <v>1</v>
      </c>
      <c r="BA189">
        <v>13.09</v>
      </c>
      <c r="BB189">
        <v>7.5</v>
      </c>
      <c r="BC189">
        <v>7.75</v>
      </c>
      <c r="BH189">
        <v>0</v>
      </c>
      <c r="BI189">
        <v>1</v>
      </c>
      <c r="BJ189" t="s">
        <v>334</v>
      </c>
      <c r="BM189">
        <v>158</v>
      </c>
      <c r="BN189">
        <v>0</v>
      </c>
      <c r="BO189" t="s">
        <v>331</v>
      </c>
      <c r="BP189">
        <v>1</v>
      </c>
      <c r="BQ189">
        <v>30</v>
      </c>
      <c r="BS189">
        <v>13.09</v>
      </c>
      <c r="BT189">
        <v>1</v>
      </c>
      <c r="BU189">
        <v>1</v>
      </c>
      <c r="BV189">
        <v>1</v>
      </c>
      <c r="BW189">
        <v>1</v>
      </c>
      <c r="BX189">
        <v>1</v>
      </c>
      <c r="BZ189">
        <v>140</v>
      </c>
      <c r="CA189">
        <v>57</v>
      </c>
      <c r="CF189">
        <v>0</v>
      </c>
      <c r="CG189">
        <v>0</v>
      </c>
      <c r="CM189">
        <v>0</v>
      </c>
      <c r="CO189">
        <v>0</v>
      </c>
      <c r="CP189">
        <f t="shared" si="144"/>
        <v>62.37</v>
      </c>
      <c r="CQ189">
        <f t="shared" si="145"/>
        <v>448.1825</v>
      </c>
      <c r="CR189">
        <f t="shared" si="146"/>
        <v>3292.0035749999997</v>
      </c>
      <c r="CS189">
        <f t="shared" si="147"/>
        <v>1044.6126305999999</v>
      </c>
      <c r="CT189">
        <f t="shared" si="148"/>
        <v>715.0018491</v>
      </c>
      <c r="CU189">
        <f t="shared" si="149"/>
        <v>0</v>
      </c>
      <c r="CV189">
        <f t="shared" si="150"/>
        <v>4.49163</v>
      </c>
      <c r="CW189">
        <f t="shared" si="151"/>
        <v>0</v>
      </c>
      <c r="CX189">
        <f t="shared" si="152"/>
        <v>0</v>
      </c>
      <c r="CY189">
        <f t="shared" si="153"/>
        <v>14.014</v>
      </c>
      <c r="CZ189">
        <f t="shared" si="154"/>
        <v>5.705699999999999</v>
      </c>
      <c r="DN189">
        <v>161</v>
      </c>
      <c r="DO189">
        <v>107</v>
      </c>
      <c r="DP189">
        <v>1.047</v>
      </c>
      <c r="DQ189">
        <v>1</v>
      </c>
      <c r="DU189">
        <v>1005</v>
      </c>
      <c r="DV189" t="s">
        <v>333</v>
      </c>
      <c r="DW189" t="s">
        <v>333</v>
      </c>
      <c r="DX189">
        <v>100</v>
      </c>
      <c r="EE189">
        <v>30354617</v>
      </c>
      <c r="EF189">
        <v>30</v>
      </c>
      <c r="EG189" t="s">
        <v>34</v>
      </c>
      <c r="EH189">
        <v>0</v>
      </c>
      <c r="EJ189">
        <v>1</v>
      </c>
      <c r="EK189">
        <v>158</v>
      </c>
      <c r="EL189" t="s">
        <v>335</v>
      </c>
      <c r="EM189" t="s">
        <v>336</v>
      </c>
      <c r="EQ189">
        <v>256</v>
      </c>
      <c r="ER189">
        <v>529.23</v>
      </c>
      <c r="ES189">
        <v>57.83</v>
      </c>
      <c r="ET189">
        <v>419.23</v>
      </c>
      <c r="EU189">
        <v>76.22</v>
      </c>
      <c r="EV189">
        <v>52.17</v>
      </c>
      <c r="EW189">
        <v>4.29</v>
      </c>
      <c r="EX189">
        <v>0</v>
      </c>
      <c r="EY189">
        <v>0</v>
      </c>
      <c r="EZ189">
        <v>0</v>
      </c>
      <c r="FQ189">
        <v>0</v>
      </c>
      <c r="FR189">
        <f t="shared" si="155"/>
        <v>0</v>
      </c>
      <c r="FS189">
        <v>0</v>
      </c>
      <c r="FX189">
        <v>140</v>
      </c>
      <c r="FY189">
        <v>57</v>
      </c>
      <c r="GG189">
        <v>2</v>
      </c>
      <c r="GH189">
        <v>0</v>
      </c>
      <c r="GI189">
        <v>0</v>
      </c>
      <c r="GJ189">
        <v>0</v>
      </c>
      <c r="GK189">
        <f>ROUND(R189*(R12)/100,2)</f>
        <v>24.42</v>
      </c>
      <c r="GL189">
        <f t="shared" si="156"/>
        <v>0</v>
      </c>
      <c r="GM189">
        <f t="shared" si="157"/>
        <v>106.50999999999999</v>
      </c>
      <c r="GN189">
        <f t="shared" si="158"/>
        <v>106.51</v>
      </c>
      <c r="GO189">
        <f t="shared" si="159"/>
        <v>0</v>
      </c>
      <c r="GP189">
        <f t="shared" si="160"/>
        <v>0</v>
      </c>
      <c r="GR189">
        <v>0</v>
      </c>
    </row>
    <row r="190" spans="1:200" ht="12.75">
      <c r="A190">
        <v>18</v>
      </c>
      <c r="B190">
        <v>1</v>
      </c>
      <c r="C190">
        <v>67</v>
      </c>
      <c r="E190" t="s">
        <v>347</v>
      </c>
      <c r="F190" t="s">
        <v>348</v>
      </c>
      <c r="G190" t="s">
        <v>349</v>
      </c>
      <c r="H190" t="s">
        <v>97</v>
      </c>
      <c r="I190">
        <f>I189*J190</f>
        <v>0.13062</v>
      </c>
      <c r="J190">
        <v>9.33</v>
      </c>
      <c r="O190">
        <f t="shared" si="124"/>
        <v>262.69</v>
      </c>
      <c r="P190">
        <f t="shared" si="125"/>
        <v>262.69</v>
      </c>
      <c r="Q190">
        <f t="shared" si="126"/>
        <v>0</v>
      </c>
      <c r="R190">
        <f t="shared" si="127"/>
        <v>0</v>
      </c>
      <c r="S190">
        <f t="shared" si="128"/>
        <v>0</v>
      </c>
      <c r="T190">
        <f t="shared" si="129"/>
        <v>0</v>
      </c>
      <c r="U190">
        <f t="shared" si="130"/>
        <v>0</v>
      </c>
      <c r="V190">
        <f t="shared" si="131"/>
        <v>0</v>
      </c>
      <c r="W190">
        <f t="shared" si="132"/>
        <v>0</v>
      </c>
      <c r="X190">
        <f t="shared" si="133"/>
        <v>0</v>
      </c>
      <c r="Y190">
        <f t="shared" si="134"/>
        <v>0</v>
      </c>
      <c r="AA190">
        <v>30357491</v>
      </c>
      <c r="AB190">
        <f t="shared" si="135"/>
        <v>301.52</v>
      </c>
      <c r="AC190">
        <f t="shared" si="136"/>
        <v>301.52</v>
      </c>
      <c r="AD190">
        <f t="shared" si="137"/>
        <v>0</v>
      </c>
      <c r="AE190">
        <f t="shared" si="138"/>
        <v>0</v>
      </c>
      <c r="AF190">
        <f t="shared" si="139"/>
        <v>0</v>
      </c>
      <c r="AG190">
        <f t="shared" si="140"/>
        <v>0</v>
      </c>
      <c r="AH190">
        <f t="shared" si="141"/>
        <v>0</v>
      </c>
      <c r="AI190">
        <f t="shared" si="142"/>
        <v>0</v>
      </c>
      <c r="AJ190">
        <f t="shared" si="143"/>
        <v>0</v>
      </c>
      <c r="AK190">
        <v>301.52</v>
      </c>
      <c r="AL190">
        <v>301.52</v>
      </c>
      <c r="AM190">
        <v>0</v>
      </c>
      <c r="AN190">
        <v>0</v>
      </c>
      <c r="AO190">
        <v>0</v>
      </c>
      <c r="AP190">
        <v>0</v>
      </c>
      <c r="AQ190">
        <v>0</v>
      </c>
      <c r="AR190">
        <v>0</v>
      </c>
      <c r="AS190">
        <v>0</v>
      </c>
      <c r="AT190">
        <v>0</v>
      </c>
      <c r="AU190">
        <v>0</v>
      </c>
      <c r="AV190">
        <v>1</v>
      </c>
      <c r="AW190">
        <v>1</v>
      </c>
      <c r="AZ190">
        <v>1</v>
      </c>
      <c r="BA190">
        <v>1</v>
      </c>
      <c r="BB190">
        <v>1</v>
      </c>
      <c r="BC190">
        <v>6.67</v>
      </c>
      <c r="BH190">
        <v>3</v>
      </c>
      <c r="BI190">
        <v>1</v>
      </c>
      <c r="BJ190" t="s">
        <v>350</v>
      </c>
      <c r="BM190">
        <v>158</v>
      </c>
      <c r="BN190">
        <v>0</v>
      </c>
      <c r="BO190" t="s">
        <v>348</v>
      </c>
      <c r="BP190">
        <v>1</v>
      </c>
      <c r="BQ190">
        <v>30</v>
      </c>
      <c r="BS190">
        <v>1</v>
      </c>
      <c r="BT190">
        <v>1</v>
      </c>
      <c r="BU190">
        <v>1</v>
      </c>
      <c r="BV190">
        <v>1</v>
      </c>
      <c r="BW190">
        <v>1</v>
      </c>
      <c r="BX190">
        <v>1</v>
      </c>
      <c r="BZ190">
        <v>0</v>
      </c>
      <c r="CA190">
        <v>0</v>
      </c>
      <c r="CF190">
        <v>0</v>
      </c>
      <c r="CG190">
        <v>0</v>
      </c>
      <c r="CM190">
        <v>0</v>
      </c>
      <c r="CO190">
        <v>0</v>
      </c>
      <c r="CP190">
        <f t="shared" si="144"/>
        <v>262.69</v>
      </c>
      <c r="CQ190">
        <f t="shared" si="145"/>
        <v>2011.1383999999998</v>
      </c>
      <c r="CR190">
        <f t="shared" si="146"/>
        <v>0</v>
      </c>
      <c r="CS190">
        <f t="shared" si="147"/>
        <v>0</v>
      </c>
      <c r="CT190">
        <f t="shared" si="148"/>
        <v>0</v>
      </c>
      <c r="CU190">
        <f t="shared" si="149"/>
        <v>0</v>
      </c>
      <c r="CV190">
        <f t="shared" si="150"/>
        <v>0</v>
      </c>
      <c r="CW190">
        <f t="shared" si="151"/>
        <v>0</v>
      </c>
      <c r="CX190">
        <f t="shared" si="152"/>
        <v>0</v>
      </c>
      <c r="CY190">
        <f t="shared" si="153"/>
        <v>0</v>
      </c>
      <c r="CZ190">
        <f t="shared" si="154"/>
        <v>0</v>
      </c>
      <c r="DN190">
        <v>161</v>
      </c>
      <c r="DO190">
        <v>107</v>
      </c>
      <c r="DP190">
        <v>1.047</v>
      </c>
      <c r="DQ190">
        <v>1</v>
      </c>
      <c r="DU190">
        <v>1009</v>
      </c>
      <c r="DV190" t="s">
        <v>97</v>
      </c>
      <c r="DW190" t="s">
        <v>97</v>
      </c>
      <c r="DX190">
        <v>1000</v>
      </c>
      <c r="EE190">
        <v>30354617</v>
      </c>
      <c r="EF190">
        <v>30</v>
      </c>
      <c r="EG190" t="s">
        <v>34</v>
      </c>
      <c r="EH190">
        <v>0</v>
      </c>
      <c r="EJ190">
        <v>1</v>
      </c>
      <c r="EK190">
        <v>158</v>
      </c>
      <c r="EL190" t="s">
        <v>335</v>
      </c>
      <c r="EM190" t="s">
        <v>336</v>
      </c>
      <c r="EQ190">
        <v>256</v>
      </c>
      <c r="ER190">
        <v>301.52</v>
      </c>
      <c r="ES190">
        <v>301.52</v>
      </c>
      <c r="ET190">
        <v>0</v>
      </c>
      <c r="EU190">
        <v>0</v>
      </c>
      <c r="EV190">
        <v>0</v>
      </c>
      <c r="EW190">
        <v>0</v>
      </c>
      <c r="EX190">
        <v>0</v>
      </c>
      <c r="EZ190">
        <v>0</v>
      </c>
      <c r="FQ190">
        <v>0</v>
      </c>
      <c r="FR190">
        <f t="shared" si="155"/>
        <v>0</v>
      </c>
      <c r="FS190">
        <v>0</v>
      </c>
      <c r="FX190">
        <v>0</v>
      </c>
      <c r="FY190">
        <v>0</v>
      </c>
      <c r="GG190">
        <v>2</v>
      </c>
      <c r="GH190">
        <v>0</v>
      </c>
      <c r="GI190">
        <v>0</v>
      </c>
      <c r="GJ190">
        <v>0</v>
      </c>
      <c r="GK190">
        <f>ROUND(R190*(R12)/100,2)</f>
        <v>0</v>
      </c>
      <c r="GL190">
        <f t="shared" si="156"/>
        <v>0</v>
      </c>
      <c r="GM190">
        <f t="shared" si="157"/>
        <v>262.69</v>
      </c>
      <c r="GN190">
        <f t="shared" si="158"/>
        <v>262.69</v>
      </c>
      <c r="GO190">
        <f t="shared" si="159"/>
        <v>0</v>
      </c>
      <c r="GP190">
        <f t="shared" si="160"/>
        <v>0</v>
      </c>
      <c r="GR190">
        <v>0</v>
      </c>
    </row>
    <row r="191" spans="1:200" ht="12.75">
      <c r="A191">
        <v>17</v>
      </c>
      <c r="B191">
        <v>1</v>
      </c>
      <c r="C191">
        <f>ROW(SmtRes!A73)</f>
        <v>73</v>
      </c>
      <c r="D191">
        <f>ROW(EtalonRes!A73)</f>
        <v>73</v>
      </c>
      <c r="E191" t="s">
        <v>351</v>
      </c>
      <c r="F191" t="s">
        <v>352</v>
      </c>
      <c r="G191" t="s">
        <v>353</v>
      </c>
      <c r="H191" t="s">
        <v>287</v>
      </c>
      <c r="I191">
        <v>2</v>
      </c>
      <c r="J191">
        <v>0</v>
      </c>
      <c r="O191">
        <f t="shared" si="124"/>
        <v>70.58</v>
      </c>
      <c r="P191">
        <f t="shared" si="125"/>
        <v>0</v>
      </c>
      <c r="Q191">
        <f t="shared" si="126"/>
        <v>37.48</v>
      </c>
      <c r="R191">
        <f t="shared" si="127"/>
        <v>9.04</v>
      </c>
      <c r="S191">
        <f t="shared" si="128"/>
        <v>33.1</v>
      </c>
      <c r="T191">
        <f t="shared" si="129"/>
        <v>0</v>
      </c>
      <c r="U191">
        <f t="shared" si="130"/>
        <v>2.96</v>
      </c>
      <c r="V191">
        <f t="shared" si="131"/>
        <v>0</v>
      </c>
      <c r="W191">
        <f t="shared" si="132"/>
        <v>0</v>
      </c>
      <c r="X191">
        <f t="shared" si="133"/>
        <v>0</v>
      </c>
      <c r="Y191">
        <f t="shared" si="134"/>
        <v>0</v>
      </c>
      <c r="AA191">
        <v>30357491</v>
      </c>
      <c r="AB191">
        <f t="shared" si="135"/>
        <v>35.29</v>
      </c>
      <c r="AC191">
        <f t="shared" si="136"/>
        <v>0</v>
      </c>
      <c r="AD191">
        <f t="shared" si="137"/>
        <v>18.74</v>
      </c>
      <c r="AE191">
        <f t="shared" si="138"/>
        <v>4.52</v>
      </c>
      <c r="AF191">
        <f t="shared" si="139"/>
        <v>16.55</v>
      </c>
      <c r="AG191">
        <f t="shared" si="140"/>
        <v>0</v>
      </c>
      <c r="AH191">
        <f t="shared" si="141"/>
        <v>1.48</v>
      </c>
      <c r="AI191">
        <f t="shared" si="142"/>
        <v>0</v>
      </c>
      <c r="AJ191">
        <f t="shared" si="143"/>
        <v>0</v>
      </c>
      <c r="AK191">
        <v>35.29</v>
      </c>
      <c r="AL191">
        <v>0</v>
      </c>
      <c r="AM191">
        <v>18.74</v>
      </c>
      <c r="AN191">
        <v>4.52</v>
      </c>
      <c r="AO191">
        <v>16.55</v>
      </c>
      <c r="AP191">
        <v>0</v>
      </c>
      <c r="AQ191">
        <v>1.48</v>
      </c>
      <c r="AR191">
        <v>0</v>
      </c>
      <c r="AS191">
        <v>0</v>
      </c>
      <c r="AT191">
        <v>0</v>
      </c>
      <c r="AU191">
        <v>0</v>
      </c>
      <c r="AV191">
        <v>1</v>
      </c>
      <c r="AW191">
        <v>1</v>
      </c>
      <c r="AZ191">
        <v>1</v>
      </c>
      <c r="BA191">
        <v>1</v>
      </c>
      <c r="BB191">
        <v>1</v>
      </c>
      <c r="BC191">
        <v>1</v>
      </c>
      <c r="BH191">
        <v>0</v>
      </c>
      <c r="BI191">
        <v>1</v>
      </c>
      <c r="BJ191" t="s">
        <v>354</v>
      </c>
      <c r="BM191">
        <v>235</v>
      </c>
      <c r="BN191">
        <v>0</v>
      </c>
      <c r="BP191">
        <v>0</v>
      </c>
      <c r="BQ191">
        <v>30</v>
      </c>
      <c r="BS191">
        <v>1</v>
      </c>
      <c r="BT191">
        <v>1</v>
      </c>
      <c r="BU191">
        <v>1</v>
      </c>
      <c r="BV191">
        <v>1</v>
      </c>
      <c r="BW191">
        <v>1</v>
      </c>
      <c r="BX191">
        <v>1</v>
      </c>
      <c r="BZ191">
        <v>0</v>
      </c>
      <c r="CA191">
        <v>0</v>
      </c>
      <c r="CF191">
        <v>0</v>
      </c>
      <c r="CG191">
        <v>0</v>
      </c>
      <c r="CM191">
        <v>0</v>
      </c>
      <c r="CO191">
        <v>0</v>
      </c>
      <c r="CP191">
        <f t="shared" si="144"/>
        <v>70.58</v>
      </c>
      <c r="CQ191">
        <f t="shared" si="145"/>
        <v>0</v>
      </c>
      <c r="CR191">
        <f t="shared" si="146"/>
        <v>18.74</v>
      </c>
      <c r="CS191">
        <f t="shared" si="147"/>
        <v>4.52</v>
      </c>
      <c r="CT191">
        <f t="shared" si="148"/>
        <v>16.55</v>
      </c>
      <c r="CU191">
        <f t="shared" si="149"/>
        <v>0</v>
      </c>
      <c r="CV191">
        <f t="shared" si="150"/>
        <v>1.48</v>
      </c>
      <c r="CW191">
        <f t="shared" si="151"/>
        <v>0</v>
      </c>
      <c r="CX191">
        <f t="shared" si="152"/>
        <v>0</v>
      </c>
      <c r="CY191">
        <f t="shared" si="153"/>
        <v>0</v>
      </c>
      <c r="CZ191">
        <f t="shared" si="154"/>
        <v>0</v>
      </c>
      <c r="DN191">
        <v>114</v>
      </c>
      <c r="DO191">
        <v>80</v>
      </c>
      <c r="DP191">
        <v>1.087</v>
      </c>
      <c r="DQ191">
        <v>1</v>
      </c>
      <c r="DU191">
        <v>1007</v>
      </c>
      <c r="DV191" t="s">
        <v>287</v>
      </c>
      <c r="DW191" t="s">
        <v>287</v>
      </c>
      <c r="DX191">
        <v>1</v>
      </c>
      <c r="EE191">
        <v>30354694</v>
      </c>
      <c r="EF191">
        <v>30</v>
      </c>
      <c r="EG191" t="s">
        <v>34</v>
      </c>
      <c r="EH191">
        <v>0</v>
      </c>
      <c r="EJ191">
        <v>1</v>
      </c>
      <c r="EK191">
        <v>235</v>
      </c>
      <c r="EL191" t="s">
        <v>35</v>
      </c>
      <c r="EM191" t="s">
        <v>36</v>
      </c>
      <c r="EQ191">
        <v>256</v>
      </c>
      <c r="ER191">
        <v>35.29</v>
      </c>
      <c r="ES191">
        <v>0</v>
      </c>
      <c r="ET191">
        <v>18.74</v>
      </c>
      <c r="EU191">
        <v>4.52</v>
      </c>
      <c r="EV191">
        <v>16.55</v>
      </c>
      <c r="EW191">
        <v>1.48</v>
      </c>
      <c r="EX191">
        <v>0</v>
      </c>
      <c r="EY191">
        <v>0</v>
      </c>
      <c r="EZ191">
        <v>0</v>
      </c>
      <c r="FQ191">
        <v>0</v>
      </c>
      <c r="FR191">
        <f t="shared" si="155"/>
        <v>0</v>
      </c>
      <c r="FS191">
        <v>0</v>
      </c>
      <c r="FX191">
        <v>0</v>
      </c>
      <c r="FY191">
        <v>0</v>
      </c>
      <c r="GG191">
        <v>2</v>
      </c>
      <c r="GH191">
        <v>1</v>
      </c>
      <c r="GI191">
        <v>-2</v>
      </c>
      <c r="GJ191">
        <v>0</v>
      </c>
      <c r="GK191">
        <f>ROUND(R191*(R12)/100,2)</f>
        <v>15.1</v>
      </c>
      <c r="GL191">
        <f t="shared" si="156"/>
        <v>0</v>
      </c>
      <c r="GM191">
        <f t="shared" si="157"/>
        <v>85.67999999999999</v>
      </c>
      <c r="GN191">
        <f t="shared" si="158"/>
        <v>85.68</v>
      </c>
      <c r="GO191">
        <f t="shared" si="159"/>
        <v>0</v>
      </c>
      <c r="GP191">
        <f t="shared" si="160"/>
        <v>0</v>
      </c>
      <c r="GR191">
        <v>0</v>
      </c>
    </row>
    <row r="192" spans="1:200" ht="12.75">
      <c r="A192">
        <v>18</v>
      </c>
      <c r="B192">
        <v>1</v>
      </c>
      <c r="C192">
        <v>73</v>
      </c>
      <c r="E192" t="s">
        <v>355</v>
      </c>
      <c r="F192" t="s">
        <v>356</v>
      </c>
      <c r="G192" t="s">
        <v>357</v>
      </c>
      <c r="H192" t="s">
        <v>97</v>
      </c>
      <c r="I192">
        <f>I191*J192</f>
        <v>0.0042</v>
      </c>
      <c r="J192">
        <v>0.0021</v>
      </c>
      <c r="O192">
        <f t="shared" si="124"/>
        <v>139.72</v>
      </c>
      <c r="P192">
        <f t="shared" si="125"/>
        <v>139.72</v>
      </c>
      <c r="Q192">
        <f t="shared" si="126"/>
        <v>0</v>
      </c>
      <c r="R192">
        <f t="shared" si="127"/>
        <v>0</v>
      </c>
      <c r="S192">
        <f t="shared" si="128"/>
        <v>0</v>
      </c>
      <c r="T192">
        <f t="shared" si="129"/>
        <v>0</v>
      </c>
      <c r="U192">
        <f t="shared" si="130"/>
        <v>0</v>
      </c>
      <c r="V192">
        <f t="shared" si="131"/>
        <v>0</v>
      </c>
      <c r="W192">
        <f t="shared" si="132"/>
        <v>0</v>
      </c>
      <c r="X192">
        <f t="shared" si="133"/>
        <v>0</v>
      </c>
      <c r="Y192">
        <f t="shared" si="134"/>
        <v>0</v>
      </c>
      <c r="AA192">
        <v>30357491</v>
      </c>
      <c r="AB192">
        <f t="shared" si="135"/>
        <v>6385.24</v>
      </c>
      <c r="AC192">
        <f t="shared" si="136"/>
        <v>6385.24</v>
      </c>
      <c r="AD192">
        <f t="shared" si="137"/>
        <v>0</v>
      </c>
      <c r="AE192">
        <f t="shared" si="138"/>
        <v>0</v>
      </c>
      <c r="AF192">
        <f t="shared" si="139"/>
        <v>0</v>
      </c>
      <c r="AG192">
        <f t="shared" si="140"/>
        <v>0</v>
      </c>
      <c r="AH192">
        <f t="shared" si="141"/>
        <v>0</v>
      </c>
      <c r="AI192">
        <f t="shared" si="142"/>
        <v>0</v>
      </c>
      <c r="AJ192">
        <f t="shared" si="143"/>
        <v>0</v>
      </c>
      <c r="AK192">
        <v>6385.24</v>
      </c>
      <c r="AL192">
        <v>6385.24</v>
      </c>
      <c r="AM192">
        <v>0</v>
      </c>
      <c r="AN192">
        <v>0</v>
      </c>
      <c r="AO192">
        <v>0</v>
      </c>
      <c r="AP192">
        <v>0</v>
      </c>
      <c r="AQ192">
        <v>0</v>
      </c>
      <c r="AR192">
        <v>0</v>
      </c>
      <c r="AS192">
        <v>0</v>
      </c>
      <c r="AT192">
        <v>0</v>
      </c>
      <c r="AU192">
        <v>0</v>
      </c>
      <c r="AV192">
        <v>1</v>
      </c>
      <c r="AW192">
        <v>1</v>
      </c>
      <c r="AZ192">
        <v>1</v>
      </c>
      <c r="BA192">
        <v>1</v>
      </c>
      <c r="BB192">
        <v>1</v>
      </c>
      <c r="BC192">
        <v>5.21</v>
      </c>
      <c r="BH192">
        <v>3</v>
      </c>
      <c r="BI192">
        <v>1</v>
      </c>
      <c r="BJ192" t="s">
        <v>358</v>
      </c>
      <c r="BM192">
        <v>235</v>
      </c>
      <c r="BN192">
        <v>0</v>
      </c>
      <c r="BO192" t="s">
        <v>356</v>
      </c>
      <c r="BP192">
        <v>1</v>
      </c>
      <c r="BQ192">
        <v>30</v>
      </c>
      <c r="BS192">
        <v>1</v>
      </c>
      <c r="BT192">
        <v>1</v>
      </c>
      <c r="BU192">
        <v>1</v>
      </c>
      <c r="BV192">
        <v>1</v>
      </c>
      <c r="BW192">
        <v>1</v>
      </c>
      <c r="BX192">
        <v>1</v>
      </c>
      <c r="BZ192">
        <v>0</v>
      </c>
      <c r="CA192">
        <v>0</v>
      </c>
      <c r="CF192">
        <v>0</v>
      </c>
      <c r="CG192">
        <v>0</v>
      </c>
      <c r="CM192">
        <v>0</v>
      </c>
      <c r="CO192">
        <v>0</v>
      </c>
      <c r="CP192">
        <f t="shared" si="144"/>
        <v>139.72</v>
      </c>
      <c r="CQ192">
        <f t="shared" si="145"/>
        <v>33267.100399999996</v>
      </c>
      <c r="CR192">
        <f t="shared" si="146"/>
        <v>0</v>
      </c>
      <c r="CS192">
        <f t="shared" si="147"/>
        <v>0</v>
      </c>
      <c r="CT192">
        <f t="shared" si="148"/>
        <v>0</v>
      </c>
      <c r="CU192">
        <f t="shared" si="149"/>
        <v>0</v>
      </c>
      <c r="CV192">
        <f t="shared" si="150"/>
        <v>0</v>
      </c>
      <c r="CW192">
        <f t="shared" si="151"/>
        <v>0</v>
      </c>
      <c r="CX192">
        <f t="shared" si="152"/>
        <v>0</v>
      </c>
      <c r="CY192">
        <f t="shared" si="153"/>
        <v>0</v>
      </c>
      <c r="CZ192">
        <f t="shared" si="154"/>
        <v>0</v>
      </c>
      <c r="DN192">
        <v>114</v>
      </c>
      <c r="DO192">
        <v>80</v>
      </c>
      <c r="DP192">
        <v>1.087</v>
      </c>
      <c r="DQ192">
        <v>1</v>
      </c>
      <c r="DU192">
        <v>1009</v>
      </c>
      <c r="DV192" t="s">
        <v>97</v>
      </c>
      <c r="DW192" t="s">
        <v>97</v>
      </c>
      <c r="DX192">
        <v>1000</v>
      </c>
      <c r="EE192">
        <v>30354694</v>
      </c>
      <c r="EF192">
        <v>30</v>
      </c>
      <c r="EG192" t="s">
        <v>34</v>
      </c>
      <c r="EH192">
        <v>0</v>
      </c>
      <c r="EJ192">
        <v>1</v>
      </c>
      <c r="EK192">
        <v>235</v>
      </c>
      <c r="EL192" t="s">
        <v>35</v>
      </c>
      <c r="EM192" t="s">
        <v>36</v>
      </c>
      <c r="EQ192">
        <v>256</v>
      </c>
      <c r="ER192">
        <v>6385.24</v>
      </c>
      <c r="ES192">
        <v>6385.24</v>
      </c>
      <c r="ET192">
        <v>0</v>
      </c>
      <c r="EU192">
        <v>0</v>
      </c>
      <c r="EV192">
        <v>0</v>
      </c>
      <c r="EW192">
        <v>0</v>
      </c>
      <c r="EX192">
        <v>0</v>
      </c>
      <c r="EZ192">
        <v>0</v>
      </c>
      <c r="FQ192">
        <v>0</v>
      </c>
      <c r="FR192">
        <f t="shared" si="155"/>
        <v>0</v>
      </c>
      <c r="FS192">
        <v>0</v>
      </c>
      <c r="FX192">
        <v>0</v>
      </c>
      <c r="FY192">
        <v>0</v>
      </c>
      <c r="GG192">
        <v>2</v>
      </c>
      <c r="GH192">
        <v>0</v>
      </c>
      <c r="GI192">
        <v>0</v>
      </c>
      <c r="GJ192">
        <v>0</v>
      </c>
      <c r="GK192">
        <f>ROUND(R192*(R12)/100,2)</f>
        <v>0</v>
      </c>
      <c r="GL192">
        <f t="shared" si="156"/>
        <v>0</v>
      </c>
      <c r="GM192">
        <f t="shared" si="157"/>
        <v>139.72</v>
      </c>
      <c r="GN192">
        <f t="shared" si="158"/>
        <v>139.72</v>
      </c>
      <c r="GO192">
        <f t="shared" si="159"/>
        <v>0</v>
      </c>
      <c r="GP192">
        <f t="shared" si="160"/>
        <v>0</v>
      </c>
      <c r="GR192">
        <v>0</v>
      </c>
    </row>
    <row r="193" spans="1:200" ht="12.75">
      <c r="A193">
        <v>18</v>
      </c>
      <c r="B193">
        <v>1</v>
      </c>
      <c r="C193">
        <v>72</v>
      </c>
      <c r="E193" t="s">
        <v>359</v>
      </c>
      <c r="F193" t="s">
        <v>360</v>
      </c>
      <c r="G193" t="s">
        <v>361</v>
      </c>
      <c r="H193" t="s">
        <v>287</v>
      </c>
      <c r="I193">
        <f>I191*J193</f>
        <v>2.04</v>
      </c>
      <c r="J193">
        <v>1.02</v>
      </c>
      <c r="O193">
        <f t="shared" si="124"/>
        <v>1153.86</v>
      </c>
      <c r="P193">
        <f t="shared" si="125"/>
        <v>1153.86</v>
      </c>
      <c r="Q193">
        <f t="shared" si="126"/>
        <v>0</v>
      </c>
      <c r="R193">
        <f t="shared" si="127"/>
        <v>0</v>
      </c>
      <c r="S193">
        <f t="shared" si="128"/>
        <v>0</v>
      </c>
      <c r="T193">
        <f t="shared" si="129"/>
        <v>0</v>
      </c>
      <c r="U193">
        <f t="shared" si="130"/>
        <v>0</v>
      </c>
      <c r="V193">
        <f t="shared" si="131"/>
        <v>0</v>
      </c>
      <c r="W193">
        <f t="shared" si="132"/>
        <v>0</v>
      </c>
      <c r="X193">
        <f t="shared" si="133"/>
        <v>0</v>
      </c>
      <c r="Y193">
        <f t="shared" si="134"/>
        <v>0</v>
      </c>
      <c r="AA193">
        <v>30357491</v>
      </c>
      <c r="AB193">
        <f t="shared" si="135"/>
        <v>565.62</v>
      </c>
      <c r="AC193">
        <f t="shared" si="136"/>
        <v>565.62</v>
      </c>
      <c r="AD193">
        <f t="shared" si="137"/>
        <v>0</v>
      </c>
      <c r="AE193">
        <f t="shared" si="138"/>
        <v>0</v>
      </c>
      <c r="AF193">
        <f t="shared" si="139"/>
        <v>0</v>
      </c>
      <c r="AG193">
        <f t="shared" si="140"/>
        <v>0</v>
      </c>
      <c r="AH193">
        <f t="shared" si="141"/>
        <v>0</v>
      </c>
      <c r="AI193">
        <f t="shared" si="142"/>
        <v>0</v>
      </c>
      <c r="AJ193">
        <f t="shared" si="143"/>
        <v>0</v>
      </c>
      <c r="AK193">
        <v>565.62</v>
      </c>
      <c r="AL193">
        <v>565.62</v>
      </c>
      <c r="AM193">
        <v>0</v>
      </c>
      <c r="AN193">
        <v>0</v>
      </c>
      <c r="AO193">
        <v>0</v>
      </c>
      <c r="AP193">
        <v>0</v>
      </c>
      <c r="AQ193">
        <v>0</v>
      </c>
      <c r="AR193">
        <v>0</v>
      </c>
      <c r="AS193">
        <v>0</v>
      </c>
      <c r="AT193">
        <v>0</v>
      </c>
      <c r="AU193">
        <v>0</v>
      </c>
      <c r="AV193">
        <v>1</v>
      </c>
      <c r="AW193">
        <v>1</v>
      </c>
      <c r="AZ193">
        <v>1</v>
      </c>
      <c r="BA193">
        <v>1</v>
      </c>
      <c r="BB193">
        <v>1</v>
      </c>
      <c r="BC193">
        <v>1</v>
      </c>
      <c r="BH193">
        <v>3</v>
      </c>
      <c r="BI193">
        <v>1</v>
      </c>
      <c r="BJ193" t="s">
        <v>362</v>
      </c>
      <c r="BM193">
        <v>235</v>
      </c>
      <c r="BN193">
        <v>0</v>
      </c>
      <c r="BP193">
        <v>0</v>
      </c>
      <c r="BQ193">
        <v>30</v>
      </c>
      <c r="BS193">
        <v>1</v>
      </c>
      <c r="BT193">
        <v>1</v>
      </c>
      <c r="BU193">
        <v>1</v>
      </c>
      <c r="BV193">
        <v>1</v>
      </c>
      <c r="BW193">
        <v>1</v>
      </c>
      <c r="BX193">
        <v>1</v>
      </c>
      <c r="BZ193">
        <v>0</v>
      </c>
      <c r="CA193">
        <v>0</v>
      </c>
      <c r="CF193">
        <v>0</v>
      </c>
      <c r="CG193">
        <v>0</v>
      </c>
      <c r="CM193">
        <v>0</v>
      </c>
      <c r="CO193">
        <v>0</v>
      </c>
      <c r="CP193">
        <f t="shared" si="144"/>
        <v>1153.86</v>
      </c>
      <c r="CQ193">
        <f t="shared" si="145"/>
        <v>565.62</v>
      </c>
      <c r="CR193">
        <f t="shared" si="146"/>
        <v>0</v>
      </c>
      <c r="CS193">
        <f t="shared" si="147"/>
        <v>0</v>
      </c>
      <c r="CT193">
        <f t="shared" si="148"/>
        <v>0</v>
      </c>
      <c r="CU193">
        <f t="shared" si="149"/>
        <v>0</v>
      </c>
      <c r="CV193">
        <f t="shared" si="150"/>
        <v>0</v>
      </c>
      <c r="CW193">
        <f t="shared" si="151"/>
        <v>0</v>
      </c>
      <c r="CX193">
        <f t="shared" si="152"/>
        <v>0</v>
      </c>
      <c r="CY193">
        <f t="shared" si="153"/>
        <v>0</v>
      </c>
      <c r="CZ193">
        <f t="shared" si="154"/>
        <v>0</v>
      </c>
      <c r="DN193">
        <v>114</v>
      </c>
      <c r="DO193">
        <v>80</v>
      </c>
      <c r="DP193">
        <v>1.087</v>
      </c>
      <c r="DQ193">
        <v>1</v>
      </c>
      <c r="DU193">
        <v>1007</v>
      </c>
      <c r="DV193" t="s">
        <v>287</v>
      </c>
      <c r="DW193" t="s">
        <v>287</v>
      </c>
      <c r="DX193">
        <v>1</v>
      </c>
      <c r="EE193">
        <v>30354694</v>
      </c>
      <c r="EF193">
        <v>30</v>
      </c>
      <c r="EG193" t="s">
        <v>34</v>
      </c>
      <c r="EH193">
        <v>0</v>
      </c>
      <c r="EJ193">
        <v>1</v>
      </c>
      <c r="EK193">
        <v>235</v>
      </c>
      <c r="EL193" t="s">
        <v>35</v>
      </c>
      <c r="EM193" t="s">
        <v>36</v>
      </c>
      <c r="EQ193">
        <v>0</v>
      </c>
      <c r="ER193">
        <v>565.62</v>
      </c>
      <c r="ES193">
        <v>565.62</v>
      </c>
      <c r="ET193">
        <v>0</v>
      </c>
      <c r="EU193">
        <v>0</v>
      </c>
      <c r="EV193">
        <v>0</v>
      </c>
      <c r="EW193">
        <v>0</v>
      </c>
      <c r="EX193">
        <v>0</v>
      </c>
      <c r="EZ193">
        <v>0</v>
      </c>
      <c r="FQ193">
        <v>0</v>
      </c>
      <c r="FR193">
        <f t="shared" si="155"/>
        <v>0</v>
      </c>
      <c r="FS193">
        <v>0</v>
      </c>
      <c r="FX193">
        <v>0</v>
      </c>
      <c r="FY193">
        <v>0</v>
      </c>
      <c r="GG193">
        <v>2</v>
      </c>
      <c r="GH193">
        <v>1</v>
      </c>
      <c r="GI193">
        <v>-2</v>
      </c>
      <c r="GJ193">
        <v>0</v>
      </c>
      <c r="GK193">
        <f>ROUND(R193*(R12)/100,2)</f>
        <v>0</v>
      </c>
      <c r="GL193">
        <f t="shared" si="156"/>
        <v>0</v>
      </c>
      <c r="GM193">
        <f t="shared" si="157"/>
        <v>1153.86</v>
      </c>
      <c r="GN193">
        <f t="shared" si="158"/>
        <v>1153.86</v>
      </c>
      <c r="GO193">
        <f t="shared" si="159"/>
        <v>0</v>
      </c>
      <c r="GP193">
        <f t="shared" si="160"/>
        <v>0</v>
      </c>
      <c r="GR193">
        <v>0</v>
      </c>
    </row>
    <row r="194" spans="1:200" ht="12.75">
      <c r="A194">
        <v>17</v>
      </c>
      <c r="B194">
        <v>1</v>
      </c>
      <c r="C194">
        <f>ROW(SmtRes!A78)</f>
        <v>78</v>
      </c>
      <c r="D194">
        <f>ROW(EtalonRes!A78)</f>
        <v>78</v>
      </c>
      <c r="E194" t="s">
        <v>363</v>
      </c>
      <c r="F194" t="s">
        <v>364</v>
      </c>
      <c r="G194" t="s">
        <v>365</v>
      </c>
      <c r="H194" t="s">
        <v>32</v>
      </c>
      <c r="I194">
        <v>1</v>
      </c>
      <c r="J194">
        <v>0</v>
      </c>
      <c r="O194">
        <f t="shared" si="124"/>
        <v>1440.87</v>
      </c>
      <c r="P194">
        <f t="shared" si="125"/>
        <v>0</v>
      </c>
      <c r="Q194">
        <f t="shared" si="126"/>
        <v>1081.31</v>
      </c>
      <c r="R194">
        <f t="shared" si="127"/>
        <v>541.12</v>
      </c>
      <c r="S194">
        <f t="shared" si="128"/>
        <v>359.56</v>
      </c>
      <c r="T194">
        <f t="shared" si="129"/>
        <v>0</v>
      </c>
      <c r="U194">
        <f t="shared" si="130"/>
        <v>2.4566199999999996</v>
      </c>
      <c r="V194">
        <f t="shared" si="131"/>
        <v>0</v>
      </c>
      <c r="W194">
        <f t="shared" si="132"/>
        <v>0</v>
      </c>
      <c r="X194">
        <f t="shared" si="133"/>
        <v>352.37</v>
      </c>
      <c r="Y194">
        <f t="shared" si="134"/>
        <v>151.02</v>
      </c>
      <c r="AA194">
        <v>30357491</v>
      </c>
      <c r="AB194">
        <f t="shared" si="135"/>
        <v>181.19</v>
      </c>
      <c r="AC194">
        <f t="shared" si="136"/>
        <v>0</v>
      </c>
      <c r="AD194">
        <f t="shared" si="137"/>
        <v>155.92</v>
      </c>
      <c r="AE194">
        <f t="shared" si="138"/>
        <v>38.03</v>
      </c>
      <c r="AF194">
        <f t="shared" si="139"/>
        <v>25.27</v>
      </c>
      <c r="AG194">
        <f t="shared" si="140"/>
        <v>0</v>
      </c>
      <c r="AH194">
        <f t="shared" si="141"/>
        <v>2.26</v>
      </c>
      <c r="AI194">
        <f t="shared" si="142"/>
        <v>0</v>
      </c>
      <c r="AJ194">
        <f t="shared" si="143"/>
        <v>0</v>
      </c>
      <c r="AK194">
        <v>181.19</v>
      </c>
      <c r="AL194">
        <v>0</v>
      </c>
      <c r="AM194">
        <v>155.92</v>
      </c>
      <c r="AN194">
        <v>38.03</v>
      </c>
      <c r="AO194">
        <v>25.27</v>
      </c>
      <c r="AP194">
        <v>0</v>
      </c>
      <c r="AQ194">
        <v>2.26</v>
      </c>
      <c r="AR194">
        <v>0</v>
      </c>
      <c r="AS194">
        <v>0</v>
      </c>
      <c r="AT194">
        <v>98</v>
      </c>
      <c r="AU194">
        <v>42</v>
      </c>
      <c r="AV194">
        <v>1.087</v>
      </c>
      <c r="AW194">
        <v>1</v>
      </c>
      <c r="AZ194">
        <v>1</v>
      </c>
      <c r="BA194">
        <v>13.09</v>
      </c>
      <c r="BB194">
        <v>6.38</v>
      </c>
      <c r="BC194">
        <v>1</v>
      </c>
      <c r="BH194">
        <v>0</v>
      </c>
      <c r="BI194">
        <v>1</v>
      </c>
      <c r="BJ194" t="s">
        <v>366</v>
      </c>
      <c r="BM194">
        <v>235</v>
      </c>
      <c r="BN194">
        <v>0</v>
      </c>
      <c r="BO194" t="s">
        <v>364</v>
      </c>
      <c r="BP194">
        <v>1</v>
      </c>
      <c r="BQ194">
        <v>30</v>
      </c>
      <c r="BS194">
        <v>13.09</v>
      </c>
      <c r="BT194">
        <v>1</v>
      </c>
      <c r="BU194">
        <v>1</v>
      </c>
      <c r="BV194">
        <v>1</v>
      </c>
      <c r="BW194">
        <v>1</v>
      </c>
      <c r="BX194">
        <v>1</v>
      </c>
      <c r="BZ194">
        <v>98</v>
      </c>
      <c r="CA194">
        <v>42</v>
      </c>
      <c r="CF194">
        <v>0</v>
      </c>
      <c r="CG194">
        <v>0</v>
      </c>
      <c r="CM194">
        <v>0</v>
      </c>
      <c r="CO194">
        <v>0</v>
      </c>
      <c r="CP194">
        <f t="shared" si="144"/>
        <v>1440.87</v>
      </c>
      <c r="CQ194">
        <f t="shared" si="145"/>
        <v>0</v>
      </c>
      <c r="CR194">
        <f t="shared" si="146"/>
        <v>1081.3145551999999</v>
      </c>
      <c r="CS194">
        <f t="shared" si="147"/>
        <v>541.1224049</v>
      </c>
      <c r="CT194">
        <f t="shared" si="148"/>
        <v>359.5625341</v>
      </c>
      <c r="CU194">
        <f t="shared" si="149"/>
        <v>0</v>
      </c>
      <c r="CV194">
        <f t="shared" si="150"/>
        <v>2.4566199999999996</v>
      </c>
      <c r="CW194">
        <f t="shared" si="151"/>
        <v>0</v>
      </c>
      <c r="CX194">
        <f t="shared" si="152"/>
        <v>0</v>
      </c>
      <c r="CY194">
        <f t="shared" si="153"/>
        <v>352.3688</v>
      </c>
      <c r="CZ194">
        <f t="shared" si="154"/>
        <v>151.0152</v>
      </c>
      <c r="DN194">
        <v>114</v>
      </c>
      <c r="DO194">
        <v>80</v>
      </c>
      <c r="DP194">
        <v>1.087</v>
      </c>
      <c r="DQ194">
        <v>1</v>
      </c>
      <c r="DU194">
        <v>1013</v>
      </c>
      <c r="DV194" t="s">
        <v>32</v>
      </c>
      <c r="DW194" t="s">
        <v>32</v>
      </c>
      <c r="DX194">
        <v>1</v>
      </c>
      <c r="EE194">
        <v>30354694</v>
      </c>
      <c r="EF194">
        <v>30</v>
      </c>
      <c r="EG194" t="s">
        <v>34</v>
      </c>
      <c r="EH194">
        <v>0</v>
      </c>
      <c r="EJ194">
        <v>1</v>
      </c>
      <c r="EK194">
        <v>235</v>
      </c>
      <c r="EL194" t="s">
        <v>35</v>
      </c>
      <c r="EM194" t="s">
        <v>36</v>
      </c>
      <c r="EQ194">
        <v>256</v>
      </c>
      <c r="ER194">
        <v>181.19</v>
      </c>
      <c r="ES194">
        <v>0</v>
      </c>
      <c r="ET194">
        <v>155.92</v>
      </c>
      <c r="EU194">
        <v>38.03</v>
      </c>
      <c r="EV194">
        <v>25.27</v>
      </c>
      <c r="EW194">
        <v>2.26</v>
      </c>
      <c r="EX194">
        <v>0</v>
      </c>
      <c r="EY194">
        <v>0</v>
      </c>
      <c r="EZ194">
        <v>0</v>
      </c>
      <c r="FQ194">
        <v>0</v>
      </c>
      <c r="FR194">
        <f t="shared" si="155"/>
        <v>0</v>
      </c>
      <c r="FS194">
        <v>0</v>
      </c>
      <c r="FX194">
        <v>98</v>
      </c>
      <c r="FY194">
        <v>42</v>
      </c>
      <c r="GG194">
        <v>2</v>
      </c>
      <c r="GH194">
        <v>0</v>
      </c>
      <c r="GI194">
        <v>0</v>
      </c>
      <c r="GJ194">
        <v>0</v>
      </c>
      <c r="GK194">
        <f>ROUND(R194*(R12)/100,2)</f>
        <v>903.67</v>
      </c>
      <c r="GL194">
        <f t="shared" si="156"/>
        <v>0</v>
      </c>
      <c r="GM194">
        <f t="shared" si="157"/>
        <v>2847.93</v>
      </c>
      <c r="GN194">
        <f t="shared" si="158"/>
        <v>2847.93</v>
      </c>
      <c r="GO194">
        <f t="shared" si="159"/>
        <v>0</v>
      </c>
      <c r="GP194">
        <f t="shared" si="160"/>
        <v>0</v>
      </c>
      <c r="GR194">
        <v>0</v>
      </c>
    </row>
    <row r="195" spans="1:200" ht="12.75">
      <c r="A195">
        <v>17</v>
      </c>
      <c r="B195">
        <v>1</v>
      </c>
      <c r="E195" t="s">
        <v>367</v>
      </c>
      <c r="F195" t="s">
        <v>368</v>
      </c>
      <c r="G195" t="s">
        <v>369</v>
      </c>
      <c r="H195" t="s">
        <v>181</v>
      </c>
      <c r="I195">
        <v>-0.71</v>
      </c>
      <c r="J195">
        <v>0</v>
      </c>
      <c r="O195">
        <f t="shared" si="124"/>
        <v>-83.59</v>
      </c>
      <c r="P195">
        <f t="shared" si="125"/>
        <v>0</v>
      </c>
      <c r="Q195">
        <f t="shared" si="126"/>
        <v>-83.59</v>
      </c>
      <c r="R195">
        <f t="shared" si="127"/>
        <v>-17.1</v>
      </c>
      <c r="S195">
        <f t="shared" si="128"/>
        <v>0</v>
      </c>
      <c r="T195">
        <f t="shared" si="129"/>
        <v>0</v>
      </c>
      <c r="U195">
        <f t="shared" si="130"/>
        <v>0</v>
      </c>
      <c r="V195">
        <f t="shared" si="131"/>
        <v>0</v>
      </c>
      <c r="W195">
        <f t="shared" si="132"/>
        <v>0</v>
      </c>
      <c r="X195">
        <f t="shared" si="133"/>
        <v>0</v>
      </c>
      <c r="Y195">
        <f t="shared" si="134"/>
        <v>0</v>
      </c>
      <c r="AA195">
        <v>30357491</v>
      </c>
      <c r="AB195">
        <f t="shared" si="135"/>
        <v>117.73</v>
      </c>
      <c r="AC195">
        <f t="shared" si="136"/>
        <v>0</v>
      </c>
      <c r="AD195">
        <f t="shared" si="137"/>
        <v>117.73</v>
      </c>
      <c r="AE195">
        <f t="shared" si="138"/>
        <v>24.08</v>
      </c>
      <c r="AF195">
        <f t="shared" si="139"/>
        <v>0</v>
      </c>
      <c r="AG195">
        <f t="shared" si="140"/>
        <v>0</v>
      </c>
      <c r="AH195">
        <f t="shared" si="141"/>
        <v>0</v>
      </c>
      <c r="AI195">
        <f t="shared" si="142"/>
        <v>0</v>
      </c>
      <c r="AJ195">
        <f t="shared" si="143"/>
        <v>0</v>
      </c>
      <c r="AK195">
        <v>117.73</v>
      </c>
      <c r="AL195">
        <v>0</v>
      </c>
      <c r="AM195">
        <v>117.73</v>
      </c>
      <c r="AN195">
        <v>24.08</v>
      </c>
      <c r="AO195">
        <v>0</v>
      </c>
      <c r="AP195">
        <v>0</v>
      </c>
      <c r="AQ195">
        <v>0</v>
      </c>
      <c r="AR195">
        <v>0</v>
      </c>
      <c r="AS195">
        <v>0</v>
      </c>
      <c r="AT195">
        <v>0</v>
      </c>
      <c r="AU195">
        <v>0</v>
      </c>
      <c r="AV195">
        <v>1</v>
      </c>
      <c r="AW195">
        <v>1</v>
      </c>
      <c r="AZ195">
        <v>1</v>
      </c>
      <c r="BA195">
        <v>1</v>
      </c>
      <c r="BB195">
        <v>1</v>
      </c>
      <c r="BC195">
        <v>1</v>
      </c>
      <c r="BH195">
        <v>2</v>
      </c>
      <c r="BI195">
        <v>1</v>
      </c>
      <c r="BJ195" t="s">
        <v>370</v>
      </c>
      <c r="BM195">
        <v>400001</v>
      </c>
      <c r="BN195">
        <v>0</v>
      </c>
      <c r="BP195">
        <v>0</v>
      </c>
      <c r="BQ195">
        <v>190</v>
      </c>
      <c r="BS195">
        <v>1</v>
      </c>
      <c r="BT195">
        <v>1</v>
      </c>
      <c r="BU195">
        <v>1</v>
      </c>
      <c r="BV195">
        <v>1</v>
      </c>
      <c r="BW195">
        <v>1</v>
      </c>
      <c r="BX195">
        <v>1</v>
      </c>
      <c r="BZ195">
        <v>0</v>
      </c>
      <c r="CA195">
        <v>0</v>
      </c>
      <c r="CF195">
        <v>0</v>
      </c>
      <c r="CG195">
        <v>0</v>
      </c>
      <c r="CM195">
        <v>0</v>
      </c>
      <c r="CO195">
        <v>0</v>
      </c>
      <c r="CP195">
        <f t="shared" si="144"/>
        <v>-83.59</v>
      </c>
      <c r="CQ195">
        <f t="shared" si="145"/>
        <v>0</v>
      </c>
      <c r="CR195">
        <f t="shared" si="146"/>
        <v>117.73</v>
      </c>
      <c r="CS195">
        <f t="shared" si="147"/>
        <v>24.08</v>
      </c>
      <c r="CT195">
        <f t="shared" si="148"/>
        <v>0</v>
      </c>
      <c r="CU195">
        <f t="shared" si="149"/>
        <v>0</v>
      </c>
      <c r="CV195">
        <f t="shared" si="150"/>
        <v>0</v>
      </c>
      <c r="CW195">
        <f t="shared" si="151"/>
        <v>0</v>
      </c>
      <c r="CX195">
        <f t="shared" si="152"/>
        <v>0</v>
      </c>
      <c r="CY195">
        <f t="shared" si="153"/>
        <v>0</v>
      </c>
      <c r="CZ195">
        <f t="shared" si="154"/>
        <v>0</v>
      </c>
      <c r="DN195">
        <v>0</v>
      </c>
      <c r="DO195">
        <v>0</v>
      </c>
      <c r="DP195">
        <v>1</v>
      </c>
      <c r="DQ195">
        <v>1</v>
      </c>
      <c r="DU195">
        <v>1011</v>
      </c>
      <c r="DV195" t="s">
        <v>181</v>
      </c>
      <c r="DW195" t="s">
        <v>181</v>
      </c>
      <c r="DX195">
        <v>1</v>
      </c>
      <c r="EE195">
        <v>30356143</v>
      </c>
      <c r="EF195">
        <v>190</v>
      </c>
      <c r="EG195" t="s">
        <v>183</v>
      </c>
      <c r="EH195">
        <v>0</v>
      </c>
      <c r="EJ195">
        <v>1</v>
      </c>
      <c r="EK195">
        <v>400001</v>
      </c>
      <c r="EL195" t="s">
        <v>184</v>
      </c>
      <c r="EM195" t="s">
        <v>185</v>
      </c>
      <c r="EQ195">
        <v>0</v>
      </c>
      <c r="ER195">
        <v>117.73</v>
      </c>
      <c r="ES195">
        <v>0</v>
      </c>
      <c r="ET195">
        <v>117.73</v>
      </c>
      <c r="EU195">
        <v>24.08</v>
      </c>
      <c r="EV195">
        <v>0</v>
      </c>
      <c r="EW195">
        <v>0</v>
      </c>
      <c r="EX195">
        <v>0</v>
      </c>
      <c r="EY195">
        <v>0</v>
      </c>
      <c r="EZ195">
        <v>0</v>
      </c>
      <c r="FQ195">
        <v>0</v>
      </c>
      <c r="FR195">
        <f t="shared" si="155"/>
        <v>0</v>
      </c>
      <c r="FS195">
        <v>0</v>
      </c>
      <c r="FX195">
        <v>0</v>
      </c>
      <c r="FY195">
        <v>0</v>
      </c>
      <c r="GG195">
        <v>2</v>
      </c>
      <c r="GH195">
        <v>1</v>
      </c>
      <c r="GI195">
        <v>-2</v>
      </c>
      <c r="GJ195">
        <v>0</v>
      </c>
      <c r="GK195">
        <f>ROUND(R195*(R12)/100,2)</f>
        <v>-28.56</v>
      </c>
      <c r="GL195">
        <f t="shared" si="156"/>
        <v>0</v>
      </c>
      <c r="GM195">
        <f t="shared" si="157"/>
        <v>-112.15</v>
      </c>
      <c r="GN195">
        <f t="shared" si="158"/>
        <v>-112.15</v>
      </c>
      <c r="GO195">
        <f t="shared" si="159"/>
        <v>0</v>
      </c>
      <c r="GP195">
        <f t="shared" si="160"/>
        <v>0</v>
      </c>
      <c r="GR195">
        <v>0</v>
      </c>
    </row>
    <row r="196" spans="1:200" ht="12.75">
      <c r="A196">
        <v>17</v>
      </c>
      <c r="B196">
        <v>1</v>
      </c>
      <c r="C196">
        <f>ROW(SmtRes!A81)</f>
        <v>81</v>
      </c>
      <c r="D196">
        <f>ROW(EtalonRes!A81)</f>
        <v>81</v>
      </c>
      <c r="E196" t="s">
        <v>371</v>
      </c>
      <c r="F196" t="s">
        <v>372</v>
      </c>
      <c r="G196" t="s">
        <v>373</v>
      </c>
      <c r="H196" t="s">
        <v>228</v>
      </c>
      <c r="I196">
        <v>0.08</v>
      </c>
      <c r="J196">
        <v>0</v>
      </c>
      <c r="O196">
        <f t="shared" si="124"/>
        <v>180.18</v>
      </c>
      <c r="P196">
        <f t="shared" si="125"/>
        <v>0</v>
      </c>
      <c r="Q196">
        <f t="shared" si="126"/>
        <v>1.37</v>
      </c>
      <c r="R196">
        <f t="shared" si="127"/>
        <v>0.56</v>
      </c>
      <c r="S196">
        <f t="shared" si="128"/>
        <v>178.81</v>
      </c>
      <c r="T196">
        <f t="shared" si="129"/>
        <v>0</v>
      </c>
      <c r="U196">
        <f t="shared" si="130"/>
        <v>1.034824</v>
      </c>
      <c r="V196">
        <f t="shared" si="131"/>
        <v>0</v>
      </c>
      <c r="W196">
        <f t="shared" si="132"/>
        <v>0</v>
      </c>
      <c r="X196">
        <f t="shared" si="133"/>
        <v>134.11</v>
      </c>
      <c r="Y196">
        <f t="shared" si="134"/>
        <v>94.77</v>
      </c>
      <c r="AA196">
        <v>30357491</v>
      </c>
      <c r="AB196">
        <f t="shared" si="135"/>
        <v>159.16000000000003</v>
      </c>
      <c r="AC196">
        <f t="shared" si="136"/>
        <v>0</v>
      </c>
      <c r="AD196">
        <f t="shared" si="137"/>
        <v>2.08</v>
      </c>
      <c r="AE196">
        <f t="shared" si="138"/>
        <v>0.49</v>
      </c>
      <c r="AF196">
        <f t="shared" si="139"/>
        <v>157.08</v>
      </c>
      <c r="AG196">
        <f t="shared" si="140"/>
        <v>0</v>
      </c>
      <c r="AH196">
        <f t="shared" si="141"/>
        <v>11.9</v>
      </c>
      <c r="AI196">
        <f t="shared" si="142"/>
        <v>0</v>
      </c>
      <c r="AJ196">
        <f t="shared" si="143"/>
        <v>0</v>
      </c>
      <c r="AK196">
        <v>159.16</v>
      </c>
      <c r="AL196">
        <v>0</v>
      </c>
      <c r="AM196">
        <v>2.08</v>
      </c>
      <c r="AN196">
        <v>0.49</v>
      </c>
      <c r="AO196">
        <v>157.08</v>
      </c>
      <c r="AP196">
        <v>0</v>
      </c>
      <c r="AQ196">
        <v>11.9</v>
      </c>
      <c r="AR196">
        <v>0</v>
      </c>
      <c r="AS196">
        <v>0</v>
      </c>
      <c r="AT196">
        <v>75</v>
      </c>
      <c r="AU196">
        <v>53</v>
      </c>
      <c r="AV196">
        <v>1.087</v>
      </c>
      <c r="AW196">
        <v>1</v>
      </c>
      <c r="AZ196">
        <v>1</v>
      </c>
      <c r="BA196">
        <v>13.09</v>
      </c>
      <c r="BB196">
        <v>7.6</v>
      </c>
      <c r="BC196">
        <v>1</v>
      </c>
      <c r="BH196">
        <v>0</v>
      </c>
      <c r="BI196">
        <v>1</v>
      </c>
      <c r="BJ196" t="s">
        <v>374</v>
      </c>
      <c r="BM196">
        <v>80</v>
      </c>
      <c r="BN196">
        <v>0</v>
      </c>
      <c r="BO196" t="s">
        <v>372</v>
      </c>
      <c r="BP196">
        <v>1</v>
      </c>
      <c r="BQ196">
        <v>30</v>
      </c>
      <c r="BS196">
        <v>13.09</v>
      </c>
      <c r="BT196">
        <v>1</v>
      </c>
      <c r="BU196">
        <v>1</v>
      </c>
      <c r="BV196">
        <v>1</v>
      </c>
      <c r="BW196">
        <v>1</v>
      </c>
      <c r="BX196">
        <v>1</v>
      </c>
      <c r="BZ196">
        <v>75</v>
      </c>
      <c r="CA196">
        <v>53</v>
      </c>
      <c r="CF196">
        <v>0</v>
      </c>
      <c r="CG196">
        <v>0</v>
      </c>
      <c r="CM196">
        <v>0</v>
      </c>
      <c r="CO196">
        <v>0</v>
      </c>
      <c r="CP196">
        <f t="shared" si="144"/>
        <v>180.18</v>
      </c>
      <c r="CQ196">
        <f t="shared" si="145"/>
        <v>0</v>
      </c>
      <c r="CR196">
        <f t="shared" si="146"/>
        <v>17.183296</v>
      </c>
      <c r="CS196">
        <f t="shared" si="147"/>
        <v>6.972126699999999</v>
      </c>
      <c r="CT196">
        <f t="shared" si="148"/>
        <v>2235.0646164</v>
      </c>
      <c r="CU196">
        <f t="shared" si="149"/>
        <v>0</v>
      </c>
      <c r="CV196">
        <f t="shared" si="150"/>
        <v>12.9353</v>
      </c>
      <c r="CW196">
        <f t="shared" si="151"/>
        <v>0</v>
      </c>
      <c r="CX196">
        <f t="shared" si="152"/>
        <v>0</v>
      </c>
      <c r="CY196">
        <f t="shared" si="153"/>
        <v>134.10750000000002</v>
      </c>
      <c r="CZ196">
        <f t="shared" si="154"/>
        <v>94.7693</v>
      </c>
      <c r="DN196">
        <v>87</v>
      </c>
      <c r="DO196">
        <v>105</v>
      </c>
      <c r="DP196">
        <v>1.087</v>
      </c>
      <c r="DQ196">
        <v>1</v>
      </c>
      <c r="DU196">
        <v>1010</v>
      </c>
      <c r="DV196" t="s">
        <v>228</v>
      </c>
      <c r="DW196" t="s">
        <v>228</v>
      </c>
      <c r="DX196">
        <v>100</v>
      </c>
      <c r="EE196">
        <v>30354539</v>
      </c>
      <c r="EF196">
        <v>30</v>
      </c>
      <c r="EG196" t="s">
        <v>34</v>
      </c>
      <c r="EH196">
        <v>0</v>
      </c>
      <c r="EJ196">
        <v>1</v>
      </c>
      <c r="EK196">
        <v>80</v>
      </c>
      <c r="EL196" t="s">
        <v>375</v>
      </c>
      <c r="EM196" t="s">
        <v>376</v>
      </c>
      <c r="EQ196">
        <v>256</v>
      </c>
      <c r="ER196">
        <v>159.16</v>
      </c>
      <c r="ES196">
        <v>0</v>
      </c>
      <c r="ET196">
        <v>2.08</v>
      </c>
      <c r="EU196">
        <v>0.49</v>
      </c>
      <c r="EV196">
        <v>157.08</v>
      </c>
      <c r="EW196">
        <v>11.9</v>
      </c>
      <c r="EX196">
        <v>0</v>
      </c>
      <c r="EY196">
        <v>0</v>
      </c>
      <c r="EZ196">
        <v>0</v>
      </c>
      <c r="FQ196">
        <v>0</v>
      </c>
      <c r="FR196">
        <f t="shared" si="155"/>
        <v>0</v>
      </c>
      <c r="FS196">
        <v>0</v>
      </c>
      <c r="FX196">
        <v>75</v>
      </c>
      <c r="FY196">
        <v>53</v>
      </c>
      <c r="GG196">
        <v>2</v>
      </c>
      <c r="GH196">
        <v>0</v>
      </c>
      <c r="GI196">
        <v>0</v>
      </c>
      <c r="GJ196">
        <v>0</v>
      </c>
      <c r="GK196">
        <f>ROUND(R196*(R12)/100,2)</f>
        <v>0.94</v>
      </c>
      <c r="GL196">
        <f t="shared" si="156"/>
        <v>0</v>
      </c>
      <c r="GM196">
        <f t="shared" si="157"/>
        <v>410</v>
      </c>
      <c r="GN196">
        <f t="shared" si="158"/>
        <v>410</v>
      </c>
      <c r="GO196">
        <f t="shared" si="159"/>
        <v>0</v>
      </c>
      <c r="GP196">
        <f t="shared" si="160"/>
        <v>0</v>
      </c>
      <c r="GR196">
        <v>0</v>
      </c>
    </row>
    <row r="197" spans="1:200" ht="12.75">
      <c r="A197">
        <v>18</v>
      </c>
      <c r="B197">
        <v>1</v>
      </c>
      <c r="C197">
        <v>81</v>
      </c>
      <c r="E197" t="s">
        <v>377</v>
      </c>
      <c r="F197" t="s">
        <v>378</v>
      </c>
      <c r="G197" t="s">
        <v>379</v>
      </c>
      <c r="H197" t="s">
        <v>380</v>
      </c>
      <c r="I197">
        <f>I196*J197</f>
        <v>2.444</v>
      </c>
      <c r="J197">
        <v>30.549999999999997</v>
      </c>
      <c r="O197">
        <f t="shared" si="124"/>
        <v>167.66</v>
      </c>
      <c r="P197">
        <f t="shared" si="125"/>
        <v>167.66</v>
      </c>
      <c r="Q197">
        <f t="shared" si="126"/>
        <v>0</v>
      </c>
      <c r="R197">
        <f t="shared" si="127"/>
        <v>0</v>
      </c>
      <c r="S197">
        <f t="shared" si="128"/>
        <v>0</v>
      </c>
      <c r="T197">
        <f t="shared" si="129"/>
        <v>0</v>
      </c>
      <c r="U197">
        <f t="shared" si="130"/>
        <v>0</v>
      </c>
      <c r="V197">
        <f t="shared" si="131"/>
        <v>0</v>
      </c>
      <c r="W197">
        <f t="shared" si="132"/>
        <v>0</v>
      </c>
      <c r="X197">
        <f t="shared" si="133"/>
        <v>0</v>
      </c>
      <c r="Y197">
        <f t="shared" si="134"/>
        <v>0</v>
      </c>
      <c r="AA197">
        <v>30357491</v>
      </c>
      <c r="AB197">
        <f t="shared" si="135"/>
        <v>10.41</v>
      </c>
      <c r="AC197">
        <f t="shared" si="136"/>
        <v>10.41</v>
      </c>
      <c r="AD197">
        <f t="shared" si="137"/>
        <v>0</v>
      </c>
      <c r="AE197">
        <f t="shared" si="138"/>
        <v>0</v>
      </c>
      <c r="AF197">
        <f t="shared" si="139"/>
        <v>0</v>
      </c>
      <c r="AG197">
        <f t="shared" si="140"/>
        <v>0</v>
      </c>
      <c r="AH197">
        <f t="shared" si="141"/>
        <v>0</v>
      </c>
      <c r="AI197">
        <f t="shared" si="142"/>
        <v>0</v>
      </c>
      <c r="AJ197">
        <f t="shared" si="143"/>
        <v>0</v>
      </c>
      <c r="AK197">
        <v>10.41</v>
      </c>
      <c r="AL197">
        <v>10.41</v>
      </c>
      <c r="AM197">
        <v>0</v>
      </c>
      <c r="AN197">
        <v>0</v>
      </c>
      <c r="AO197">
        <v>0</v>
      </c>
      <c r="AP197">
        <v>0</v>
      </c>
      <c r="AQ197">
        <v>0</v>
      </c>
      <c r="AR197">
        <v>0</v>
      </c>
      <c r="AS197">
        <v>0</v>
      </c>
      <c r="AT197">
        <v>0</v>
      </c>
      <c r="AU197">
        <v>0</v>
      </c>
      <c r="AV197">
        <v>1</v>
      </c>
      <c r="AW197">
        <v>1</v>
      </c>
      <c r="AZ197">
        <v>1</v>
      </c>
      <c r="BA197">
        <v>1</v>
      </c>
      <c r="BB197">
        <v>1</v>
      </c>
      <c r="BC197">
        <v>6.59</v>
      </c>
      <c r="BH197">
        <v>3</v>
      </c>
      <c r="BI197">
        <v>1</v>
      </c>
      <c r="BJ197" t="s">
        <v>381</v>
      </c>
      <c r="BM197">
        <v>80</v>
      </c>
      <c r="BN197">
        <v>0</v>
      </c>
      <c r="BO197" t="s">
        <v>378</v>
      </c>
      <c r="BP197">
        <v>1</v>
      </c>
      <c r="BQ197">
        <v>30</v>
      </c>
      <c r="BS197">
        <v>1</v>
      </c>
      <c r="BT197">
        <v>1</v>
      </c>
      <c r="BU197">
        <v>1</v>
      </c>
      <c r="BV197">
        <v>1</v>
      </c>
      <c r="BW197">
        <v>1</v>
      </c>
      <c r="BX197">
        <v>1</v>
      </c>
      <c r="BZ197">
        <v>0</v>
      </c>
      <c r="CA197">
        <v>0</v>
      </c>
      <c r="CF197">
        <v>0</v>
      </c>
      <c r="CG197">
        <v>0</v>
      </c>
      <c r="CM197">
        <v>0</v>
      </c>
      <c r="CO197">
        <v>0</v>
      </c>
      <c r="CP197">
        <f t="shared" si="144"/>
        <v>167.66</v>
      </c>
      <c r="CQ197">
        <f t="shared" si="145"/>
        <v>68.6019</v>
      </c>
      <c r="CR197">
        <f t="shared" si="146"/>
        <v>0</v>
      </c>
      <c r="CS197">
        <f t="shared" si="147"/>
        <v>0</v>
      </c>
      <c r="CT197">
        <f t="shared" si="148"/>
        <v>0</v>
      </c>
      <c r="CU197">
        <f t="shared" si="149"/>
        <v>0</v>
      </c>
      <c r="CV197">
        <f t="shared" si="150"/>
        <v>0</v>
      </c>
      <c r="CW197">
        <f t="shared" si="151"/>
        <v>0</v>
      </c>
      <c r="CX197">
        <f t="shared" si="152"/>
        <v>0</v>
      </c>
      <c r="CY197">
        <f t="shared" si="153"/>
        <v>0</v>
      </c>
      <c r="CZ197">
        <f t="shared" si="154"/>
        <v>0</v>
      </c>
      <c r="DN197">
        <v>87</v>
      </c>
      <c r="DO197">
        <v>105</v>
      </c>
      <c r="DP197">
        <v>1.087</v>
      </c>
      <c r="DQ197">
        <v>1</v>
      </c>
      <c r="DU197">
        <v>1009</v>
      </c>
      <c r="DV197" t="s">
        <v>380</v>
      </c>
      <c r="DW197" t="s">
        <v>380</v>
      </c>
      <c r="DX197">
        <v>1</v>
      </c>
      <c r="EE197">
        <v>30354539</v>
      </c>
      <c r="EF197">
        <v>30</v>
      </c>
      <c r="EG197" t="s">
        <v>34</v>
      </c>
      <c r="EH197">
        <v>0</v>
      </c>
      <c r="EJ197">
        <v>1</v>
      </c>
      <c r="EK197">
        <v>80</v>
      </c>
      <c r="EL197" t="s">
        <v>375</v>
      </c>
      <c r="EM197" t="s">
        <v>376</v>
      </c>
      <c r="EQ197">
        <v>256</v>
      </c>
      <c r="ER197">
        <v>10.41</v>
      </c>
      <c r="ES197">
        <v>10.41</v>
      </c>
      <c r="ET197">
        <v>0</v>
      </c>
      <c r="EU197">
        <v>0</v>
      </c>
      <c r="EV197">
        <v>0</v>
      </c>
      <c r="EW197">
        <v>0</v>
      </c>
      <c r="EX197">
        <v>0</v>
      </c>
      <c r="EZ197">
        <v>0</v>
      </c>
      <c r="FQ197">
        <v>0</v>
      </c>
      <c r="FR197">
        <f t="shared" si="155"/>
        <v>0</v>
      </c>
      <c r="FS197">
        <v>0</v>
      </c>
      <c r="FX197">
        <v>0</v>
      </c>
      <c r="FY197">
        <v>0</v>
      </c>
      <c r="GG197">
        <v>2</v>
      </c>
      <c r="GH197">
        <v>0</v>
      </c>
      <c r="GI197">
        <v>0</v>
      </c>
      <c r="GJ197">
        <v>0</v>
      </c>
      <c r="GK197">
        <f>ROUND(R197*(R12)/100,2)</f>
        <v>0</v>
      </c>
      <c r="GL197">
        <f t="shared" si="156"/>
        <v>0</v>
      </c>
      <c r="GM197">
        <f t="shared" si="157"/>
        <v>167.66</v>
      </c>
      <c r="GN197">
        <f t="shared" si="158"/>
        <v>167.66</v>
      </c>
      <c r="GO197">
        <f t="shared" si="159"/>
        <v>0</v>
      </c>
      <c r="GP197">
        <f t="shared" si="160"/>
        <v>0</v>
      </c>
      <c r="GR197">
        <v>0</v>
      </c>
    </row>
    <row r="198" spans="1:200" ht="12.75">
      <c r="A198">
        <v>17</v>
      </c>
      <c r="B198">
        <v>1</v>
      </c>
      <c r="C198">
        <f>ROW(SmtRes!A82)</f>
        <v>82</v>
      </c>
      <c r="D198">
        <f>ROW(EtalonRes!A82)</f>
        <v>82</v>
      </c>
      <c r="E198" t="s">
        <v>382</v>
      </c>
      <c r="F198" t="s">
        <v>383</v>
      </c>
      <c r="G198" t="s">
        <v>384</v>
      </c>
      <c r="H198" t="s">
        <v>287</v>
      </c>
      <c r="I198">
        <v>0.2</v>
      </c>
      <c r="J198">
        <v>0</v>
      </c>
      <c r="O198">
        <f t="shared" si="124"/>
        <v>504.63</v>
      </c>
      <c r="P198">
        <f t="shared" si="125"/>
        <v>0</v>
      </c>
      <c r="Q198">
        <f t="shared" si="126"/>
        <v>0</v>
      </c>
      <c r="R198">
        <f t="shared" si="127"/>
        <v>0</v>
      </c>
      <c r="S198">
        <f t="shared" si="128"/>
        <v>504.63</v>
      </c>
      <c r="T198">
        <f t="shared" si="129"/>
        <v>0</v>
      </c>
      <c r="U198">
        <f t="shared" si="130"/>
        <v>3.6645</v>
      </c>
      <c r="V198">
        <f t="shared" si="131"/>
        <v>0</v>
      </c>
      <c r="W198">
        <f t="shared" si="132"/>
        <v>0</v>
      </c>
      <c r="X198">
        <f t="shared" si="133"/>
        <v>393.61</v>
      </c>
      <c r="Y198">
        <f t="shared" si="134"/>
        <v>211.94</v>
      </c>
      <c r="AA198">
        <v>30357491</v>
      </c>
      <c r="AB198">
        <f t="shared" si="135"/>
        <v>184.1</v>
      </c>
      <c r="AC198">
        <f t="shared" si="136"/>
        <v>0</v>
      </c>
      <c r="AD198">
        <f t="shared" si="137"/>
        <v>0</v>
      </c>
      <c r="AE198">
        <f t="shared" si="138"/>
        <v>0</v>
      </c>
      <c r="AF198">
        <f t="shared" si="139"/>
        <v>184.1</v>
      </c>
      <c r="AG198">
        <f t="shared" si="140"/>
        <v>0</v>
      </c>
      <c r="AH198">
        <f t="shared" si="141"/>
        <v>17.5</v>
      </c>
      <c r="AI198">
        <f t="shared" si="142"/>
        <v>0</v>
      </c>
      <c r="AJ198">
        <f t="shared" si="143"/>
        <v>0</v>
      </c>
      <c r="AK198">
        <v>184.1</v>
      </c>
      <c r="AL198">
        <v>0</v>
      </c>
      <c r="AM198">
        <v>0</v>
      </c>
      <c r="AN198">
        <v>0</v>
      </c>
      <c r="AO198">
        <v>184.1</v>
      </c>
      <c r="AP198">
        <v>0</v>
      </c>
      <c r="AQ198">
        <v>17.5</v>
      </c>
      <c r="AR198">
        <v>0</v>
      </c>
      <c r="AS198">
        <v>0</v>
      </c>
      <c r="AT198">
        <v>78</v>
      </c>
      <c r="AU198">
        <v>42</v>
      </c>
      <c r="AV198">
        <v>1.047</v>
      </c>
      <c r="AW198">
        <v>1.002</v>
      </c>
      <c r="AZ198">
        <v>1</v>
      </c>
      <c r="BA198">
        <v>13.09</v>
      </c>
      <c r="BB198">
        <v>1</v>
      </c>
      <c r="BC198">
        <v>1</v>
      </c>
      <c r="BH198">
        <v>0</v>
      </c>
      <c r="BI198">
        <v>1</v>
      </c>
      <c r="BJ198" t="s">
        <v>385</v>
      </c>
      <c r="BM198">
        <v>682</v>
      </c>
      <c r="BN198">
        <v>0</v>
      </c>
      <c r="BO198" t="s">
        <v>383</v>
      </c>
      <c r="BP198">
        <v>1</v>
      </c>
      <c r="BQ198">
        <v>60</v>
      </c>
      <c r="BS198">
        <v>13.09</v>
      </c>
      <c r="BT198">
        <v>1</v>
      </c>
      <c r="BU198">
        <v>1</v>
      </c>
      <c r="BV198">
        <v>1</v>
      </c>
      <c r="BW198">
        <v>1</v>
      </c>
      <c r="BX198">
        <v>1</v>
      </c>
      <c r="BZ198">
        <v>78</v>
      </c>
      <c r="CA198">
        <v>42</v>
      </c>
      <c r="CF198">
        <v>0</v>
      </c>
      <c r="CG198">
        <v>0</v>
      </c>
      <c r="CM198">
        <v>0</v>
      </c>
      <c r="CO198">
        <v>0</v>
      </c>
      <c r="CP198">
        <f t="shared" si="144"/>
        <v>504.63</v>
      </c>
      <c r="CQ198">
        <f t="shared" si="145"/>
        <v>0</v>
      </c>
      <c r="CR198">
        <f t="shared" si="146"/>
        <v>0</v>
      </c>
      <c r="CS198">
        <f t="shared" si="147"/>
        <v>0</v>
      </c>
      <c r="CT198">
        <f t="shared" si="148"/>
        <v>2523.132843</v>
      </c>
      <c r="CU198">
        <f t="shared" si="149"/>
        <v>0</v>
      </c>
      <c r="CV198">
        <f t="shared" si="150"/>
        <v>18.322499999999998</v>
      </c>
      <c r="CW198">
        <f t="shared" si="151"/>
        <v>0</v>
      </c>
      <c r="CX198">
        <f t="shared" si="152"/>
        <v>0</v>
      </c>
      <c r="CY198">
        <f t="shared" si="153"/>
        <v>393.6114</v>
      </c>
      <c r="CZ198">
        <f t="shared" si="154"/>
        <v>211.94459999999998</v>
      </c>
      <c r="DN198">
        <v>91</v>
      </c>
      <c r="DO198">
        <v>70</v>
      </c>
      <c r="DP198">
        <v>1.047</v>
      </c>
      <c r="DQ198">
        <v>1.002</v>
      </c>
      <c r="DU198">
        <v>1007</v>
      </c>
      <c r="DV198" t="s">
        <v>287</v>
      </c>
      <c r="DW198" t="s">
        <v>287</v>
      </c>
      <c r="DX198">
        <v>1</v>
      </c>
      <c r="EE198">
        <v>30355141</v>
      </c>
      <c r="EF198">
        <v>60</v>
      </c>
      <c r="EG198" t="s">
        <v>261</v>
      </c>
      <c r="EH198">
        <v>0</v>
      </c>
      <c r="EJ198">
        <v>1</v>
      </c>
      <c r="EK198">
        <v>682</v>
      </c>
      <c r="EL198" t="s">
        <v>386</v>
      </c>
      <c r="EM198" t="s">
        <v>387</v>
      </c>
      <c r="EQ198">
        <v>256</v>
      </c>
      <c r="ER198">
        <v>184.1</v>
      </c>
      <c r="ES198">
        <v>0</v>
      </c>
      <c r="ET198">
        <v>0</v>
      </c>
      <c r="EU198">
        <v>0</v>
      </c>
      <c r="EV198">
        <v>184.1</v>
      </c>
      <c r="EW198">
        <v>17.5</v>
      </c>
      <c r="EX198">
        <v>0</v>
      </c>
      <c r="EY198">
        <v>0</v>
      </c>
      <c r="EZ198">
        <v>0</v>
      </c>
      <c r="FQ198">
        <v>0</v>
      </c>
      <c r="FR198">
        <f t="shared" si="155"/>
        <v>0</v>
      </c>
      <c r="FS198">
        <v>0</v>
      </c>
      <c r="FX198">
        <v>78</v>
      </c>
      <c r="FY198">
        <v>42</v>
      </c>
      <c r="GG198">
        <v>2</v>
      </c>
      <c r="GH198">
        <v>0</v>
      </c>
      <c r="GI198">
        <v>0</v>
      </c>
      <c r="GJ198">
        <v>0</v>
      </c>
      <c r="GK198">
        <f>ROUND(R198*(R12)/100,2)</f>
        <v>0</v>
      </c>
      <c r="GL198">
        <f t="shared" si="156"/>
        <v>0</v>
      </c>
      <c r="GM198">
        <f t="shared" si="157"/>
        <v>1110.18</v>
      </c>
      <c r="GN198">
        <f t="shared" si="158"/>
        <v>1110.18</v>
      </c>
      <c r="GO198">
        <f t="shared" si="159"/>
        <v>0</v>
      </c>
      <c r="GP198">
        <f t="shared" si="160"/>
        <v>0</v>
      </c>
      <c r="GR198">
        <v>0</v>
      </c>
    </row>
    <row r="200" spans="1:118" ht="12.75">
      <c r="A200" s="2">
        <v>51</v>
      </c>
      <c r="B200" s="2">
        <f>B167</f>
        <v>1</v>
      </c>
      <c r="C200" s="2">
        <f>A167</f>
        <v>4</v>
      </c>
      <c r="D200" s="2">
        <f>ROW(A167)</f>
        <v>167</v>
      </c>
      <c r="E200" s="2"/>
      <c r="F200" s="2" t="str">
        <f>IF(F167&lt;&gt;"",F167,"")</f>
        <v>Новый раздел</v>
      </c>
      <c r="G200" s="2" t="str">
        <f>IF(G167&lt;&gt;"",G167,"")</f>
        <v>Строительные работы</v>
      </c>
      <c r="H200" s="2"/>
      <c r="I200" s="2"/>
      <c r="J200" s="2"/>
      <c r="K200" s="2"/>
      <c r="L200" s="2"/>
      <c r="M200" s="2"/>
      <c r="N200" s="2"/>
      <c r="O200" s="2">
        <f aca="true" t="shared" si="161" ref="O200:T200">ROUND(AB200,2)</f>
        <v>6793.07</v>
      </c>
      <c r="P200" s="2">
        <f t="shared" si="161"/>
        <v>2396.54</v>
      </c>
      <c r="Q200" s="2">
        <f t="shared" si="161"/>
        <v>2207.86</v>
      </c>
      <c r="R200" s="2">
        <f t="shared" si="161"/>
        <v>592.21</v>
      </c>
      <c r="S200" s="2">
        <f t="shared" si="161"/>
        <v>2188.67</v>
      </c>
      <c r="T200" s="2">
        <f t="shared" si="161"/>
        <v>0</v>
      </c>
      <c r="U200" s="2">
        <f>AH200</f>
        <v>18.299772544</v>
      </c>
      <c r="V200" s="2">
        <f>AI200</f>
        <v>0</v>
      </c>
      <c r="W200" s="2">
        <f>ROUND(AJ200,2)</f>
        <v>0</v>
      </c>
      <c r="X200" s="2">
        <f>ROUND(AK200,2)</f>
        <v>1864.88</v>
      </c>
      <c r="Y200" s="2">
        <f>ROUND(AL200,2)</f>
        <v>931</v>
      </c>
      <c r="Z200" s="2"/>
      <c r="AA200" s="2"/>
      <c r="AB200" s="2">
        <f>ROUND(SUMIF(AA171:AA198,"=30357491",O171:O198),2)</f>
        <v>6793.07</v>
      </c>
      <c r="AC200" s="2">
        <f>ROUND(SUMIF(AA171:AA198,"=30357491",P171:P198),2)</f>
        <v>2396.54</v>
      </c>
      <c r="AD200" s="2">
        <f>ROUND(SUMIF(AA171:AA198,"=30357491",Q171:Q198),2)</f>
        <v>2207.86</v>
      </c>
      <c r="AE200" s="2">
        <f>ROUND(SUMIF(AA171:AA198,"=30357491",R171:R198),2)</f>
        <v>592.21</v>
      </c>
      <c r="AF200" s="2">
        <f>ROUND(SUMIF(AA171:AA198,"=30357491",S171:S198),2)</f>
        <v>2188.67</v>
      </c>
      <c r="AG200" s="2">
        <f>ROUND(SUMIF(AA171:AA198,"=30357491",T171:T198),2)</f>
        <v>0</v>
      </c>
      <c r="AH200" s="2">
        <f>SUMIF(AA171:AA198,"=30357491",U171:U198)</f>
        <v>18.299772544</v>
      </c>
      <c r="AI200" s="2">
        <f>SUMIF(AA171:AA198,"=30357491",V171:V198)</f>
        <v>0</v>
      </c>
      <c r="AJ200" s="2">
        <f>ROUND(SUMIF(AA171:AA198,"=30357491",W171:W198),2)</f>
        <v>0</v>
      </c>
      <c r="AK200" s="2">
        <f>ROUND(SUMIF(AA171:AA198,"=30357491",X171:X198),2)</f>
        <v>1864.88</v>
      </c>
      <c r="AL200" s="2">
        <f>ROUND(SUMIF(AA171:AA198,"=30357491",Y171:Y198),2)</f>
        <v>931</v>
      </c>
      <c r="AM200" s="2"/>
      <c r="AN200" s="2"/>
      <c r="AO200" s="2">
        <f aca="true" t="shared" si="162" ref="AO200:AU200">ROUND(BB200,2)</f>
        <v>0</v>
      </c>
      <c r="AP200" s="2">
        <f t="shared" si="162"/>
        <v>0</v>
      </c>
      <c r="AQ200" s="2">
        <f t="shared" si="162"/>
        <v>0</v>
      </c>
      <c r="AR200" s="2">
        <f t="shared" si="162"/>
        <v>10577.95</v>
      </c>
      <c r="AS200" s="2">
        <f t="shared" si="162"/>
        <v>9574.18</v>
      </c>
      <c r="AT200" s="2">
        <f t="shared" si="162"/>
        <v>0</v>
      </c>
      <c r="AU200" s="2">
        <f t="shared" si="162"/>
        <v>1003.77</v>
      </c>
      <c r="AV200" s="2"/>
      <c r="AW200" s="2"/>
      <c r="AX200" s="2"/>
      <c r="AY200" s="2"/>
      <c r="AZ200" s="2"/>
      <c r="BA200" s="2"/>
      <c r="BB200" s="2">
        <f>ROUND(SUMIF(AA171:AA198,"=30357491",FQ171:FQ198),2)</f>
        <v>0</v>
      </c>
      <c r="BC200" s="2">
        <f>ROUND(SUMIF(AA171:AA198,"=30357491",FR171:FR198),2)</f>
        <v>0</v>
      </c>
      <c r="BD200" s="2">
        <f>ROUND(SUMIF(AA171:AA198,"=30357491",GL171:GL198),2)</f>
        <v>0</v>
      </c>
      <c r="BE200" s="2">
        <f>ROUND(SUMIF(AA171:AA198,"=30357491",GM171:GM198),2)</f>
        <v>10577.95</v>
      </c>
      <c r="BF200" s="2">
        <f>ROUND(SUMIF(AA171:AA198,"=30357491",GN171:GN198),2)</f>
        <v>9574.18</v>
      </c>
      <c r="BG200" s="2">
        <f>ROUND(SUMIF(AA171:AA198,"=30357491",GO171:GO198),2)</f>
        <v>0</v>
      </c>
      <c r="BH200" s="2">
        <f>ROUND(SUMIF(AA171:AA198,"=30357491",GP171:GP198),2)</f>
        <v>1003.77</v>
      </c>
      <c r="BI200" s="2"/>
      <c r="BJ200" s="2"/>
      <c r="BK200" s="2"/>
      <c r="BL200" s="2"/>
      <c r="BM200" s="2"/>
      <c r="BN200" s="2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>
        <v>0</v>
      </c>
    </row>
    <row r="202" spans="1:16" ht="12.75">
      <c r="A202" s="4">
        <v>50</v>
      </c>
      <c r="B202" s="4">
        <v>0</v>
      </c>
      <c r="C202" s="4">
        <v>0</v>
      </c>
      <c r="D202" s="4">
        <v>1</v>
      </c>
      <c r="E202" s="4">
        <v>201</v>
      </c>
      <c r="F202" s="4">
        <f>ROUND(Source!O200,O202)</f>
        <v>6793.07</v>
      </c>
      <c r="G202" s="4" t="s">
        <v>37</v>
      </c>
      <c r="H202" s="4" t="s">
        <v>38</v>
      </c>
      <c r="I202" s="4"/>
      <c r="J202" s="4"/>
      <c r="K202" s="4">
        <v>201</v>
      </c>
      <c r="L202" s="4">
        <v>1</v>
      </c>
      <c r="M202" s="4">
        <v>3</v>
      </c>
      <c r="N202" s="4" t="s">
        <v>6</v>
      </c>
      <c r="O202" s="4">
        <v>2</v>
      </c>
      <c r="P202" s="4"/>
    </row>
    <row r="203" spans="1:16" ht="12.75">
      <c r="A203" s="4">
        <v>50</v>
      </c>
      <c r="B203" s="4">
        <v>0</v>
      </c>
      <c r="C203" s="4">
        <v>0</v>
      </c>
      <c r="D203" s="4">
        <v>1</v>
      </c>
      <c r="E203" s="4">
        <v>202</v>
      </c>
      <c r="F203" s="4">
        <f>ROUND(Source!P200,O203)</f>
        <v>2396.54</v>
      </c>
      <c r="G203" s="4" t="s">
        <v>39</v>
      </c>
      <c r="H203" s="4" t="s">
        <v>40</v>
      </c>
      <c r="I203" s="4"/>
      <c r="J203" s="4"/>
      <c r="K203" s="4">
        <v>202</v>
      </c>
      <c r="L203" s="4">
        <v>2</v>
      </c>
      <c r="M203" s="4">
        <v>3</v>
      </c>
      <c r="N203" s="4" t="s">
        <v>6</v>
      </c>
      <c r="O203" s="4">
        <v>2</v>
      </c>
      <c r="P203" s="4"/>
    </row>
    <row r="204" spans="1:16" ht="12.75">
      <c r="A204" s="4">
        <v>50</v>
      </c>
      <c r="B204" s="4">
        <v>0</v>
      </c>
      <c r="C204" s="4">
        <v>0</v>
      </c>
      <c r="D204" s="4">
        <v>1</v>
      </c>
      <c r="E204" s="4">
        <v>222</v>
      </c>
      <c r="F204" s="4">
        <f>ROUND(Source!AO200,O204)</f>
        <v>0</v>
      </c>
      <c r="G204" s="4" t="s">
        <v>41</v>
      </c>
      <c r="H204" s="4" t="s">
        <v>42</v>
      </c>
      <c r="I204" s="4"/>
      <c r="J204" s="4"/>
      <c r="K204" s="4">
        <v>222</v>
      </c>
      <c r="L204" s="4">
        <v>3</v>
      </c>
      <c r="M204" s="4">
        <v>3</v>
      </c>
      <c r="N204" s="4" t="s">
        <v>6</v>
      </c>
      <c r="O204" s="4">
        <v>2</v>
      </c>
      <c r="P204" s="4"/>
    </row>
    <row r="205" spans="1:16" ht="12.75">
      <c r="A205" s="4">
        <v>50</v>
      </c>
      <c r="B205" s="4">
        <v>0</v>
      </c>
      <c r="C205" s="4">
        <v>0</v>
      </c>
      <c r="D205" s="4">
        <v>1</v>
      </c>
      <c r="E205" s="4">
        <v>216</v>
      </c>
      <c r="F205" s="4">
        <f>ROUND(Source!AP200,O205)</f>
        <v>0</v>
      </c>
      <c r="G205" s="4" t="s">
        <v>43</v>
      </c>
      <c r="H205" s="4" t="s">
        <v>44</v>
      </c>
      <c r="I205" s="4"/>
      <c r="J205" s="4"/>
      <c r="K205" s="4">
        <v>216</v>
      </c>
      <c r="L205" s="4">
        <v>4</v>
      </c>
      <c r="M205" s="4">
        <v>3</v>
      </c>
      <c r="N205" s="4" t="s">
        <v>6</v>
      </c>
      <c r="O205" s="4">
        <v>2</v>
      </c>
      <c r="P205" s="4"/>
    </row>
    <row r="206" spans="1:16" ht="12.75">
      <c r="A206" s="4">
        <v>50</v>
      </c>
      <c r="B206" s="4">
        <v>0</v>
      </c>
      <c r="C206" s="4">
        <v>0</v>
      </c>
      <c r="D206" s="4">
        <v>1</v>
      </c>
      <c r="E206" s="4">
        <v>223</v>
      </c>
      <c r="F206" s="4">
        <f>ROUND(Source!AQ200,O206)</f>
        <v>0</v>
      </c>
      <c r="G206" s="4" t="s">
        <v>45</v>
      </c>
      <c r="H206" s="4" t="s">
        <v>46</v>
      </c>
      <c r="I206" s="4"/>
      <c r="J206" s="4"/>
      <c r="K206" s="4">
        <v>223</v>
      </c>
      <c r="L206" s="4">
        <v>5</v>
      </c>
      <c r="M206" s="4">
        <v>3</v>
      </c>
      <c r="N206" s="4" t="s">
        <v>6</v>
      </c>
      <c r="O206" s="4">
        <v>2</v>
      </c>
      <c r="P206" s="4"/>
    </row>
    <row r="207" spans="1:16" ht="12.75">
      <c r="A207" s="4">
        <v>50</v>
      </c>
      <c r="B207" s="4">
        <v>0</v>
      </c>
      <c r="C207" s="4">
        <v>0</v>
      </c>
      <c r="D207" s="4">
        <v>1</v>
      </c>
      <c r="E207" s="4">
        <v>203</v>
      </c>
      <c r="F207" s="4">
        <f>ROUND(Source!Q200,O207)</f>
        <v>2207.86</v>
      </c>
      <c r="G207" s="4" t="s">
        <v>47</v>
      </c>
      <c r="H207" s="4" t="s">
        <v>48</v>
      </c>
      <c r="I207" s="4"/>
      <c r="J207" s="4"/>
      <c r="K207" s="4">
        <v>203</v>
      </c>
      <c r="L207" s="4">
        <v>6</v>
      </c>
      <c r="M207" s="4">
        <v>3</v>
      </c>
      <c r="N207" s="4" t="s">
        <v>6</v>
      </c>
      <c r="O207" s="4">
        <v>2</v>
      </c>
      <c r="P207" s="4"/>
    </row>
    <row r="208" spans="1:16" ht="12.75">
      <c r="A208" s="4">
        <v>50</v>
      </c>
      <c r="B208" s="4">
        <v>0</v>
      </c>
      <c r="C208" s="4">
        <v>0</v>
      </c>
      <c r="D208" s="4">
        <v>1</v>
      </c>
      <c r="E208" s="4">
        <v>204</v>
      </c>
      <c r="F208" s="4">
        <f>ROUND(Source!R200,O208)</f>
        <v>592.21</v>
      </c>
      <c r="G208" s="4" t="s">
        <v>49</v>
      </c>
      <c r="H208" s="4" t="s">
        <v>50</v>
      </c>
      <c r="I208" s="4"/>
      <c r="J208" s="4"/>
      <c r="K208" s="4">
        <v>204</v>
      </c>
      <c r="L208" s="4">
        <v>7</v>
      </c>
      <c r="M208" s="4">
        <v>3</v>
      </c>
      <c r="N208" s="4" t="s">
        <v>6</v>
      </c>
      <c r="O208" s="4">
        <v>2</v>
      </c>
      <c r="P208" s="4"/>
    </row>
    <row r="209" spans="1:16" ht="12.75">
      <c r="A209" s="4">
        <v>50</v>
      </c>
      <c r="B209" s="4">
        <v>0</v>
      </c>
      <c r="C209" s="4">
        <v>0</v>
      </c>
      <c r="D209" s="4">
        <v>1</v>
      </c>
      <c r="E209" s="4">
        <v>205</v>
      </c>
      <c r="F209" s="4">
        <f>ROUND(Source!S200,O209)</f>
        <v>2188.67</v>
      </c>
      <c r="G209" s="4" t="s">
        <v>51</v>
      </c>
      <c r="H209" s="4" t="s">
        <v>52</v>
      </c>
      <c r="I209" s="4"/>
      <c r="J209" s="4"/>
      <c r="K209" s="4">
        <v>205</v>
      </c>
      <c r="L209" s="4">
        <v>8</v>
      </c>
      <c r="M209" s="4">
        <v>3</v>
      </c>
      <c r="N209" s="4" t="s">
        <v>6</v>
      </c>
      <c r="O209" s="4">
        <v>2</v>
      </c>
      <c r="P209" s="4"/>
    </row>
    <row r="210" spans="1:16" ht="12.75">
      <c r="A210" s="4">
        <v>50</v>
      </c>
      <c r="B210" s="4">
        <v>0</v>
      </c>
      <c r="C210" s="4">
        <v>0</v>
      </c>
      <c r="D210" s="4">
        <v>1</v>
      </c>
      <c r="E210" s="4">
        <v>214</v>
      </c>
      <c r="F210" s="4">
        <f>ROUND(Source!AS200,O210)</f>
        <v>9574.18</v>
      </c>
      <c r="G210" s="4" t="s">
        <v>53</v>
      </c>
      <c r="H210" s="4" t="s">
        <v>54</v>
      </c>
      <c r="I210" s="4"/>
      <c r="J210" s="4"/>
      <c r="K210" s="4">
        <v>214</v>
      </c>
      <c r="L210" s="4">
        <v>9</v>
      </c>
      <c r="M210" s="4">
        <v>3</v>
      </c>
      <c r="N210" s="4" t="s">
        <v>6</v>
      </c>
      <c r="O210" s="4">
        <v>2</v>
      </c>
      <c r="P210" s="4"/>
    </row>
    <row r="211" spans="1:16" ht="12.75">
      <c r="A211" s="4">
        <v>50</v>
      </c>
      <c r="B211" s="4">
        <v>0</v>
      </c>
      <c r="C211" s="4">
        <v>0</v>
      </c>
      <c r="D211" s="4">
        <v>1</v>
      </c>
      <c r="E211" s="4">
        <v>215</v>
      </c>
      <c r="F211" s="4">
        <f>ROUND(Source!AT200,O211)</f>
        <v>0</v>
      </c>
      <c r="G211" s="4" t="s">
        <v>55</v>
      </c>
      <c r="H211" s="4" t="s">
        <v>56</v>
      </c>
      <c r="I211" s="4"/>
      <c r="J211" s="4"/>
      <c r="K211" s="4">
        <v>215</v>
      </c>
      <c r="L211" s="4">
        <v>10</v>
      </c>
      <c r="M211" s="4">
        <v>3</v>
      </c>
      <c r="N211" s="4" t="s">
        <v>6</v>
      </c>
      <c r="O211" s="4">
        <v>2</v>
      </c>
      <c r="P211" s="4"/>
    </row>
    <row r="212" spans="1:16" ht="12.75">
      <c r="A212" s="4">
        <v>50</v>
      </c>
      <c r="B212" s="4">
        <v>0</v>
      </c>
      <c r="C212" s="4">
        <v>0</v>
      </c>
      <c r="D212" s="4">
        <v>1</v>
      </c>
      <c r="E212" s="4">
        <v>217</v>
      </c>
      <c r="F212" s="4">
        <f>ROUND(Source!AU200,O212)</f>
        <v>1003.77</v>
      </c>
      <c r="G212" s="4" t="s">
        <v>57</v>
      </c>
      <c r="H212" s="4" t="s">
        <v>58</v>
      </c>
      <c r="I212" s="4"/>
      <c r="J212" s="4"/>
      <c r="K212" s="4">
        <v>217</v>
      </c>
      <c r="L212" s="4">
        <v>11</v>
      </c>
      <c r="M212" s="4">
        <v>3</v>
      </c>
      <c r="N212" s="4" t="s">
        <v>6</v>
      </c>
      <c r="O212" s="4">
        <v>2</v>
      </c>
      <c r="P212" s="4"/>
    </row>
    <row r="213" spans="1:16" ht="12.75">
      <c r="A213" s="4">
        <v>50</v>
      </c>
      <c r="B213" s="4">
        <v>0</v>
      </c>
      <c r="C213" s="4">
        <v>0</v>
      </c>
      <c r="D213" s="4">
        <v>1</v>
      </c>
      <c r="E213" s="4">
        <v>206</v>
      </c>
      <c r="F213" s="4">
        <f>ROUND(Source!T200,O213)</f>
        <v>0</v>
      </c>
      <c r="G213" s="4" t="s">
        <v>59</v>
      </c>
      <c r="H213" s="4" t="s">
        <v>60</v>
      </c>
      <c r="I213" s="4"/>
      <c r="J213" s="4"/>
      <c r="K213" s="4">
        <v>206</v>
      </c>
      <c r="L213" s="4">
        <v>12</v>
      </c>
      <c r="M213" s="4">
        <v>3</v>
      </c>
      <c r="N213" s="4" t="s">
        <v>6</v>
      </c>
      <c r="O213" s="4">
        <v>2</v>
      </c>
      <c r="P213" s="4"/>
    </row>
    <row r="214" spans="1:16" ht="12.75">
      <c r="A214" s="4">
        <v>50</v>
      </c>
      <c r="B214" s="4">
        <v>0</v>
      </c>
      <c r="C214" s="4">
        <v>0</v>
      </c>
      <c r="D214" s="4">
        <v>1</v>
      </c>
      <c r="E214" s="4">
        <v>207</v>
      </c>
      <c r="F214" s="4">
        <f>ROUND(Source!U200,O214)</f>
        <v>18.3</v>
      </c>
      <c r="G214" s="4" t="s">
        <v>61</v>
      </c>
      <c r="H214" s="4" t="s">
        <v>62</v>
      </c>
      <c r="I214" s="4"/>
      <c r="J214" s="4"/>
      <c r="K214" s="4">
        <v>207</v>
      </c>
      <c r="L214" s="4">
        <v>13</v>
      </c>
      <c r="M214" s="4">
        <v>3</v>
      </c>
      <c r="N214" s="4" t="s">
        <v>6</v>
      </c>
      <c r="O214" s="4">
        <v>2</v>
      </c>
      <c r="P214" s="4"/>
    </row>
    <row r="215" spans="1:16" ht="12.75">
      <c r="A215" s="4">
        <v>50</v>
      </c>
      <c r="B215" s="4">
        <v>0</v>
      </c>
      <c r="C215" s="4">
        <v>0</v>
      </c>
      <c r="D215" s="4">
        <v>1</v>
      </c>
      <c r="E215" s="4">
        <v>208</v>
      </c>
      <c r="F215" s="4">
        <f>ROUND(Source!V200,O215)</f>
        <v>0</v>
      </c>
      <c r="G215" s="4" t="s">
        <v>63</v>
      </c>
      <c r="H215" s="4" t="s">
        <v>64</v>
      </c>
      <c r="I215" s="4"/>
      <c r="J215" s="4"/>
      <c r="K215" s="4">
        <v>208</v>
      </c>
      <c r="L215" s="4">
        <v>14</v>
      </c>
      <c r="M215" s="4">
        <v>3</v>
      </c>
      <c r="N215" s="4" t="s">
        <v>6</v>
      </c>
      <c r="O215" s="4">
        <v>2</v>
      </c>
      <c r="P215" s="4"/>
    </row>
    <row r="216" spans="1:16" ht="12.75">
      <c r="A216" s="4">
        <v>50</v>
      </c>
      <c r="B216" s="4">
        <v>0</v>
      </c>
      <c r="C216" s="4">
        <v>0</v>
      </c>
      <c r="D216" s="4">
        <v>1</v>
      </c>
      <c r="E216" s="4">
        <v>209</v>
      </c>
      <c r="F216" s="4">
        <f>ROUND(Source!W200,O216)</f>
        <v>0</v>
      </c>
      <c r="G216" s="4" t="s">
        <v>65</v>
      </c>
      <c r="H216" s="4" t="s">
        <v>66</v>
      </c>
      <c r="I216" s="4"/>
      <c r="J216" s="4"/>
      <c r="K216" s="4">
        <v>209</v>
      </c>
      <c r="L216" s="4">
        <v>15</v>
      </c>
      <c r="M216" s="4">
        <v>3</v>
      </c>
      <c r="N216" s="4" t="s">
        <v>6</v>
      </c>
      <c r="O216" s="4">
        <v>2</v>
      </c>
      <c r="P216" s="4"/>
    </row>
    <row r="217" spans="1:16" ht="12.75">
      <c r="A217" s="4">
        <v>50</v>
      </c>
      <c r="B217" s="4">
        <v>0</v>
      </c>
      <c r="C217" s="4">
        <v>0</v>
      </c>
      <c r="D217" s="4">
        <v>1</v>
      </c>
      <c r="E217" s="4">
        <v>210</v>
      </c>
      <c r="F217" s="4">
        <f>ROUND(Source!X200,O217)</f>
        <v>1864.88</v>
      </c>
      <c r="G217" s="4" t="s">
        <v>67</v>
      </c>
      <c r="H217" s="4" t="s">
        <v>68</v>
      </c>
      <c r="I217" s="4"/>
      <c r="J217" s="4"/>
      <c r="K217" s="4">
        <v>210</v>
      </c>
      <c r="L217" s="4">
        <v>16</v>
      </c>
      <c r="M217" s="4">
        <v>3</v>
      </c>
      <c r="N217" s="4" t="s">
        <v>6</v>
      </c>
      <c r="O217" s="4">
        <v>2</v>
      </c>
      <c r="P217" s="4"/>
    </row>
    <row r="218" spans="1:16" ht="12.75">
      <c r="A218" s="4">
        <v>50</v>
      </c>
      <c r="B218" s="4">
        <v>0</v>
      </c>
      <c r="C218" s="4">
        <v>0</v>
      </c>
      <c r="D218" s="4">
        <v>1</v>
      </c>
      <c r="E218" s="4">
        <v>211</v>
      </c>
      <c r="F218" s="4">
        <f>ROUND(Source!Y200,O218)</f>
        <v>931</v>
      </c>
      <c r="G218" s="4" t="s">
        <v>69</v>
      </c>
      <c r="H218" s="4" t="s">
        <v>70</v>
      </c>
      <c r="I218" s="4"/>
      <c r="J218" s="4"/>
      <c r="K218" s="4">
        <v>211</v>
      </c>
      <c r="L218" s="4">
        <v>17</v>
      </c>
      <c r="M218" s="4">
        <v>3</v>
      </c>
      <c r="N218" s="4" t="s">
        <v>6</v>
      </c>
      <c r="O218" s="4">
        <v>2</v>
      </c>
      <c r="P218" s="4"/>
    </row>
    <row r="219" spans="1:16" ht="12.75">
      <c r="A219" s="4">
        <v>50</v>
      </c>
      <c r="B219" s="4">
        <v>0</v>
      </c>
      <c r="C219" s="4">
        <v>0</v>
      </c>
      <c r="D219" s="4">
        <v>1</v>
      </c>
      <c r="E219" s="4">
        <v>224</v>
      </c>
      <c r="F219" s="4">
        <f>ROUND(Source!AR200,O219)</f>
        <v>10577.95</v>
      </c>
      <c r="G219" s="4" t="s">
        <v>71</v>
      </c>
      <c r="H219" s="4" t="s">
        <v>72</v>
      </c>
      <c r="I219" s="4"/>
      <c r="J219" s="4"/>
      <c r="K219" s="4">
        <v>224</v>
      </c>
      <c r="L219" s="4">
        <v>18</v>
      </c>
      <c r="M219" s="4">
        <v>3</v>
      </c>
      <c r="N219" s="4" t="s">
        <v>6</v>
      </c>
      <c r="O219" s="4">
        <v>2</v>
      </c>
      <c r="P219" s="4"/>
    </row>
    <row r="221" spans="1:88" ht="12.75">
      <c r="A221" s="1">
        <v>4</v>
      </c>
      <c r="B221" s="1">
        <v>1</v>
      </c>
      <c r="C221" s="1"/>
      <c r="D221" s="1">
        <f>ROW(A229)</f>
        <v>229</v>
      </c>
      <c r="E221" s="1"/>
      <c r="F221" s="1" t="s">
        <v>15</v>
      </c>
      <c r="G221" s="1" t="s">
        <v>388</v>
      </c>
      <c r="H221" s="1" t="s">
        <v>6</v>
      </c>
      <c r="I221" s="1">
        <v>0</v>
      </c>
      <c r="J221" s="1"/>
      <c r="K221" s="1">
        <v>0</v>
      </c>
      <c r="L221" s="1"/>
      <c r="M221" s="1"/>
      <c r="N221" s="1"/>
      <c r="O221" s="1"/>
      <c r="P221" s="1"/>
      <c r="Q221" s="1"/>
      <c r="R221" s="1"/>
      <c r="S221" s="1"/>
      <c r="T221" s="1"/>
      <c r="U221" s="1" t="s">
        <v>6</v>
      </c>
      <c r="V221" s="1">
        <v>0</v>
      </c>
      <c r="W221" s="1"/>
      <c r="X221" s="1"/>
      <c r="Y221" s="1"/>
      <c r="Z221" s="1"/>
      <c r="AA221" s="1"/>
      <c r="AB221" s="1" t="s">
        <v>6</v>
      </c>
      <c r="AC221" s="1" t="s">
        <v>6</v>
      </c>
      <c r="AD221" s="1" t="s">
        <v>6</v>
      </c>
      <c r="AE221" s="1" t="s">
        <v>6</v>
      </c>
      <c r="AF221" s="1" t="s">
        <v>6</v>
      </c>
      <c r="AG221" s="1" t="s">
        <v>6</v>
      </c>
      <c r="AH221" s="1"/>
      <c r="AI221" s="1"/>
      <c r="AJ221" s="1"/>
      <c r="AK221" s="1"/>
      <c r="AL221" s="1"/>
      <c r="AM221" s="1"/>
      <c r="AN221" s="1"/>
      <c r="AO221" s="1"/>
      <c r="AP221" s="1" t="s">
        <v>6</v>
      </c>
      <c r="AQ221" s="1" t="s">
        <v>6</v>
      </c>
      <c r="AR221" s="1" t="s">
        <v>6</v>
      </c>
      <c r="AS221" s="1"/>
      <c r="AT221" s="1"/>
      <c r="AU221" s="1"/>
      <c r="AV221" s="1"/>
      <c r="AW221" s="1"/>
      <c r="AX221" s="1"/>
      <c r="AY221" s="1"/>
      <c r="AZ221" s="1" t="s">
        <v>6</v>
      </c>
      <c r="BA221" s="1"/>
      <c r="BB221" s="1" t="s">
        <v>6</v>
      </c>
      <c r="BC221" s="1" t="s">
        <v>6</v>
      </c>
      <c r="BD221" s="1" t="s">
        <v>6</v>
      </c>
      <c r="BE221" s="1" t="s">
        <v>6</v>
      </c>
      <c r="BF221" s="1" t="s">
        <v>6</v>
      </c>
      <c r="BG221" s="1" t="s">
        <v>6</v>
      </c>
      <c r="BH221" s="1" t="s">
        <v>6</v>
      </c>
      <c r="BI221" s="1" t="s">
        <v>6</v>
      </c>
      <c r="BJ221" s="1" t="s">
        <v>6</v>
      </c>
      <c r="BK221" s="1" t="s">
        <v>6</v>
      </c>
      <c r="BL221" s="1" t="s">
        <v>6</v>
      </c>
      <c r="BM221" s="1" t="s">
        <v>6</v>
      </c>
      <c r="BN221" s="1" t="s">
        <v>6</v>
      </c>
      <c r="BO221" s="1" t="s">
        <v>6</v>
      </c>
      <c r="BP221" s="1" t="s">
        <v>6</v>
      </c>
      <c r="BQ221" s="1"/>
      <c r="BR221" s="1"/>
      <c r="BS221" s="1"/>
      <c r="BT221" s="1"/>
      <c r="BU221" s="1"/>
      <c r="BV221" s="1"/>
      <c r="BW221" s="1"/>
      <c r="BX221" s="1">
        <v>0</v>
      </c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>
        <v>0</v>
      </c>
    </row>
    <row r="223" spans="1:118" ht="12.75">
      <c r="A223" s="2">
        <v>52</v>
      </c>
      <c r="B223" s="2">
        <f aca="true" t="shared" si="163" ref="B223:G223">B229</f>
        <v>1</v>
      </c>
      <c r="C223" s="2">
        <f t="shared" si="163"/>
        <v>4</v>
      </c>
      <c r="D223" s="2">
        <f t="shared" si="163"/>
        <v>221</v>
      </c>
      <c r="E223" s="2">
        <f t="shared" si="163"/>
        <v>0</v>
      </c>
      <c r="F223" s="2" t="str">
        <f t="shared" si="163"/>
        <v>Новый раздел</v>
      </c>
      <c r="G223" s="2" t="str">
        <f t="shared" si="163"/>
        <v>Электротехнические пусконаладочные работы</v>
      </c>
      <c r="H223" s="2"/>
      <c r="I223" s="2"/>
      <c r="J223" s="2"/>
      <c r="K223" s="2"/>
      <c r="L223" s="2"/>
      <c r="M223" s="2"/>
      <c r="N223" s="2"/>
      <c r="O223" s="2">
        <f aca="true" t="shared" si="164" ref="O223:AT223">O229</f>
        <v>309.97</v>
      </c>
      <c r="P223" s="2">
        <f t="shared" si="164"/>
        <v>0</v>
      </c>
      <c r="Q223" s="2">
        <f t="shared" si="164"/>
        <v>0</v>
      </c>
      <c r="R223" s="2">
        <f t="shared" si="164"/>
        <v>0</v>
      </c>
      <c r="S223" s="2">
        <f t="shared" si="164"/>
        <v>309.97</v>
      </c>
      <c r="T223" s="2">
        <f t="shared" si="164"/>
        <v>0</v>
      </c>
      <c r="U223" s="2">
        <f t="shared" si="164"/>
        <v>1.496</v>
      </c>
      <c r="V223" s="2">
        <f t="shared" si="164"/>
        <v>0</v>
      </c>
      <c r="W223" s="2">
        <f t="shared" si="164"/>
        <v>0</v>
      </c>
      <c r="X223" s="2">
        <f t="shared" si="164"/>
        <v>226.28</v>
      </c>
      <c r="Y223" s="2">
        <f t="shared" si="164"/>
        <v>130.18</v>
      </c>
      <c r="Z223" s="2">
        <f t="shared" si="164"/>
        <v>0</v>
      </c>
      <c r="AA223" s="2">
        <f t="shared" si="164"/>
        <v>0</v>
      </c>
      <c r="AB223" s="2">
        <f t="shared" si="164"/>
        <v>309.97</v>
      </c>
      <c r="AC223" s="2">
        <f t="shared" si="164"/>
        <v>0</v>
      </c>
      <c r="AD223" s="2">
        <f t="shared" si="164"/>
        <v>0</v>
      </c>
      <c r="AE223" s="2">
        <f t="shared" si="164"/>
        <v>0</v>
      </c>
      <c r="AF223" s="2">
        <f t="shared" si="164"/>
        <v>309.97</v>
      </c>
      <c r="AG223" s="2">
        <f t="shared" si="164"/>
        <v>0</v>
      </c>
      <c r="AH223" s="2">
        <f t="shared" si="164"/>
        <v>1.496</v>
      </c>
      <c r="AI223" s="2">
        <f t="shared" si="164"/>
        <v>0</v>
      </c>
      <c r="AJ223" s="2">
        <f t="shared" si="164"/>
        <v>0</v>
      </c>
      <c r="AK223" s="2">
        <f t="shared" si="164"/>
        <v>226.28</v>
      </c>
      <c r="AL223" s="2">
        <f t="shared" si="164"/>
        <v>130.18</v>
      </c>
      <c r="AM223" s="2">
        <f t="shared" si="164"/>
        <v>0</v>
      </c>
      <c r="AN223" s="2">
        <f t="shared" si="164"/>
        <v>0</v>
      </c>
      <c r="AO223" s="2">
        <f t="shared" si="164"/>
        <v>0</v>
      </c>
      <c r="AP223" s="2">
        <f t="shared" si="164"/>
        <v>0</v>
      </c>
      <c r="AQ223" s="2">
        <f t="shared" si="164"/>
        <v>0</v>
      </c>
      <c r="AR223" s="2">
        <f t="shared" si="164"/>
        <v>666.43</v>
      </c>
      <c r="AS223" s="2">
        <f t="shared" si="164"/>
        <v>0</v>
      </c>
      <c r="AT223" s="2">
        <f t="shared" si="164"/>
        <v>0</v>
      </c>
      <c r="AU223" s="2">
        <f aca="true" t="shared" si="165" ref="AU223:BZ223">AU229</f>
        <v>666.43</v>
      </c>
      <c r="AV223" s="2">
        <f t="shared" si="165"/>
        <v>0</v>
      </c>
      <c r="AW223" s="2">
        <f t="shared" si="165"/>
        <v>0</v>
      </c>
      <c r="AX223" s="2">
        <f t="shared" si="165"/>
        <v>0</v>
      </c>
      <c r="AY223" s="2">
        <f t="shared" si="165"/>
        <v>0</v>
      </c>
      <c r="AZ223" s="2">
        <f t="shared" si="165"/>
        <v>0</v>
      </c>
      <c r="BA223" s="2">
        <f t="shared" si="165"/>
        <v>0</v>
      </c>
      <c r="BB223" s="2">
        <f t="shared" si="165"/>
        <v>0</v>
      </c>
      <c r="BC223" s="2">
        <f t="shared" si="165"/>
        <v>0</v>
      </c>
      <c r="BD223" s="2">
        <f t="shared" si="165"/>
        <v>0</v>
      </c>
      <c r="BE223" s="2">
        <f t="shared" si="165"/>
        <v>666.43</v>
      </c>
      <c r="BF223" s="2">
        <f t="shared" si="165"/>
        <v>0</v>
      </c>
      <c r="BG223" s="2">
        <f t="shared" si="165"/>
        <v>0</v>
      </c>
      <c r="BH223" s="2">
        <f t="shared" si="165"/>
        <v>666.43</v>
      </c>
      <c r="BI223" s="2">
        <f t="shared" si="165"/>
        <v>0</v>
      </c>
      <c r="BJ223" s="2">
        <f t="shared" si="165"/>
        <v>0</v>
      </c>
      <c r="BK223" s="2">
        <f t="shared" si="165"/>
        <v>0</v>
      </c>
      <c r="BL223" s="2">
        <f t="shared" si="165"/>
        <v>0</v>
      </c>
      <c r="BM223" s="2">
        <f t="shared" si="165"/>
        <v>0</v>
      </c>
      <c r="BN223" s="2">
        <f t="shared" si="165"/>
        <v>0</v>
      </c>
      <c r="BO223" s="3">
        <f t="shared" si="165"/>
        <v>0</v>
      </c>
      <c r="BP223" s="3">
        <f t="shared" si="165"/>
        <v>0</v>
      </c>
      <c r="BQ223" s="3">
        <f t="shared" si="165"/>
        <v>0</v>
      </c>
      <c r="BR223" s="3">
        <f t="shared" si="165"/>
        <v>0</v>
      </c>
      <c r="BS223" s="3">
        <f t="shared" si="165"/>
        <v>0</v>
      </c>
      <c r="BT223" s="3">
        <f t="shared" si="165"/>
        <v>0</v>
      </c>
      <c r="BU223" s="3">
        <f t="shared" si="165"/>
        <v>0</v>
      </c>
      <c r="BV223" s="3">
        <f t="shared" si="165"/>
        <v>0</v>
      </c>
      <c r="BW223" s="3">
        <f t="shared" si="165"/>
        <v>0</v>
      </c>
      <c r="BX223" s="3">
        <f t="shared" si="165"/>
        <v>0</v>
      </c>
      <c r="BY223" s="3">
        <f t="shared" si="165"/>
        <v>0</v>
      </c>
      <c r="BZ223" s="3">
        <f t="shared" si="165"/>
        <v>0</v>
      </c>
      <c r="CA223" s="3">
        <f aca="true" t="shared" si="166" ref="CA223:DF223">CA229</f>
        <v>0</v>
      </c>
      <c r="CB223" s="3">
        <f t="shared" si="166"/>
        <v>0</v>
      </c>
      <c r="CC223" s="3">
        <f t="shared" si="166"/>
        <v>0</v>
      </c>
      <c r="CD223" s="3">
        <f t="shared" si="166"/>
        <v>0</v>
      </c>
      <c r="CE223" s="3">
        <f t="shared" si="166"/>
        <v>0</v>
      </c>
      <c r="CF223" s="3">
        <f t="shared" si="166"/>
        <v>0</v>
      </c>
      <c r="CG223" s="3">
        <f t="shared" si="166"/>
        <v>0</v>
      </c>
      <c r="CH223" s="3">
        <f t="shared" si="166"/>
        <v>0</v>
      </c>
      <c r="CI223" s="3">
        <f t="shared" si="166"/>
        <v>0</v>
      </c>
      <c r="CJ223" s="3">
        <f t="shared" si="166"/>
        <v>0</v>
      </c>
      <c r="CK223" s="3">
        <f t="shared" si="166"/>
        <v>0</v>
      </c>
      <c r="CL223" s="3">
        <f t="shared" si="166"/>
        <v>0</v>
      </c>
      <c r="CM223" s="3">
        <f t="shared" si="166"/>
        <v>0</v>
      </c>
      <c r="CN223" s="3">
        <f t="shared" si="166"/>
        <v>0</v>
      </c>
      <c r="CO223" s="3">
        <f t="shared" si="166"/>
        <v>0</v>
      </c>
      <c r="CP223" s="3">
        <f t="shared" si="166"/>
        <v>0</v>
      </c>
      <c r="CQ223" s="3">
        <f t="shared" si="166"/>
        <v>0</v>
      </c>
      <c r="CR223" s="3">
        <f t="shared" si="166"/>
        <v>0</v>
      </c>
      <c r="CS223" s="3">
        <f t="shared" si="166"/>
        <v>0</v>
      </c>
      <c r="CT223" s="3">
        <f t="shared" si="166"/>
        <v>0</v>
      </c>
      <c r="CU223" s="3">
        <f t="shared" si="166"/>
        <v>0</v>
      </c>
      <c r="CV223" s="3">
        <f t="shared" si="166"/>
        <v>0</v>
      </c>
      <c r="CW223" s="3">
        <f t="shared" si="166"/>
        <v>0</v>
      </c>
      <c r="CX223" s="3">
        <f t="shared" si="166"/>
        <v>0</v>
      </c>
      <c r="CY223" s="3">
        <f t="shared" si="166"/>
        <v>0</v>
      </c>
      <c r="CZ223" s="3">
        <f t="shared" si="166"/>
        <v>0</v>
      </c>
      <c r="DA223" s="3">
        <f t="shared" si="166"/>
        <v>0</v>
      </c>
      <c r="DB223" s="3">
        <f t="shared" si="166"/>
        <v>0</v>
      </c>
      <c r="DC223" s="3">
        <f t="shared" si="166"/>
        <v>0</v>
      </c>
      <c r="DD223" s="3">
        <f t="shared" si="166"/>
        <v>0</v>
      </c>
      <c r="DE223" s="3">
        <f t="shared" si="166"/>
        <v>0</v>
      </c>
      <c r="DF223" s="3">
        <f t="shared" si="166"/>
        <v>0</v>
      </c>
      <c r="DG223" s="3">
        <f aca="true" t="shared" si="167" ref="DG223:DN223">DG229</f>
        <v>0</v>
      </c>
      <c r="DH223" s="3">
        <f t="shared" si="167"/>
        <v>0</v>
      </c>
      <c r="DI223" s="3">
        <f t="shared" si="167"/>
        <v>0</v>
      </c>
      <c r="DJ223" s="3">
        <f t="shared" si="167"/>
        <v>0</v>
      </c>
      <c r="DK223" s="3">
        <f t="shared" si="167"/>
        <v>0</v>
      </c>
      <c r="DL223" s="3">
        <f t="shared" si="167"/>
        <v>0</v>
      </c>
      <c r="DM223" s="3">
        <f t="shared" si="167"/>
        <v>0</v>
      </c>
      <c r="DN223" s="3">
        <f t="shared" si="167"/>
        <v>0</v>
      </c>
    </row>
    <row r="225" spans="1:200" ht="12.75">
      <c r="A225">
        <v>17</v>
      </c>
      <c r="B225">
        <v>1</v>
      </c>
      <c r="E225" t="s">
        <v>389</v>
      </c>
      <c r="F225" t="s">
        <v>390</v>
      </c>
      <c r="G225" t="s">
        <v>391</v>
      </c>
      <c r="H225" t="s">
        <v>392</v>
      </c>
      <c r="I225">
        <v>1</v>
      </c>
      <c r="J225">
        <v>0</v>
      </c>
      <c r="O225">
        <f>ROUND(CP225,2)</f>
        <v>24.82</v>
      </c>
      <c r="P225">
        <f>ROUND(CQ225*I225,2)</f>
        <v>0</v>
      </c>
      <c r="Q225">
        <f>ROUND(CR225*I225,2)</f>
        <v>0</v>
      </c>
      <c r="R225">
        <f>ROUND(CS225*I225,2)</f>
        <v>0</v>
      </c>
      <c r="S225">
        <f>ROUND(CT225*I225,2)</f>
        <v>24.82</v>
      </c>
      <c r="T225">
        <f>ROUND(CU225*I225,2)</f>
        <v>0</v>
      </c>
      <c r="U225">
        <f>CV225*I225</f>
        <v>0.12</v>
      </c>
      <c r="V225">
        <f>CW225*I225</f>
        <v>0</v>
      </c>
      <c r="W225">
        <f>ROUND(CX225*I225,2)</f>
        <v>0</v>
      </c>
      <c r="X225">
        <f aca="true" t="shared" si="168" ref="X225:Y227">ROUND(CY225,2)</f>
        <v>18.12</v>
      </c>
      <c r="Y225">
        <f t="shared" si="168"/>
        <v>10.42</v>
      </c>
      <c r="AA225">
        <v>30357491</v>
      </c>
      <c r="AB225">
        <f>(AC225+AD225+AF225)</f>
        <v>1.8960000000000001</v>
      </c>
      <c r="AC225">
        <f>(ES225)</f>
        <v>0</v>
      </c>
      <c r="AD225">
        <f>(((ET225)-(EU225))+AE225)</f>
        <v>0</v>
      </c>
      <c r="AE225">
        <f>(EU225)</f>
        <v>0</v>
      </c>
      <c r="AF225">
        <f>((EV225*0.8))</f>
        <v>1.8960000000000001</v>
      </c>
      <c r="AG225">
        <f>(AP225)</f>
        <v>0</v>
      </c>
      <c r="AH225">
        <f>((EW225*0.8))</f>
        <v>0.12</v>
      </c>
      <c r="AI225">
        <f>(EX225)</f>
        <v>0</v>
      </c>
      <c r="AJ225">
        <f>(AS225)</f>
        <v>0</v>
      </c>
      <c r="AK225">
        <v>2.37</v>
      </c>
      <c r="AL225">
        <v>0</v>
      </c>
      <c r="AM225">
        <v>0</v>
      </c>
      <c r="AN225">
        <v>0</v>
      </c>
      <c r="AO225">
        <v>2.37</v>
      </c>
      <c r="AP225">
        <v>0</v>
      </c>
      <c r="AQ225">
        <v>0.15</v>
      </c>
      <c r="AR225">
        <v>0</v>
      </c>
      <c r="AS225">
        <v>0</v>
      </c>
      <c r="AT225">
        <v>73</v>
      </c>
      <c r="AU225">
        <v>42</v>
      </c>
      <c r="AV225">
        <v>1</v>
      </c>
      <c r="AW225">
        <v>1</v>
      </c>
      <c r="AZ225">
        <v>1</v>
      </c>
      <c r="BA225">
        <v>13.09</v>
      </c>
      <c r="BB225">
        <v>13.09</v>
      </c>
      <c r="BC225">
        <v>13.09</v>
      </c>
      <c r="BH225">
        <v>0</v>
      </c>
      <c r="BI225">
        <v>4</v>
      </c>
      <c r="BJ225" t="s">
        <v>393</v>
      </c>
      <c r="BM225">
        <v>381</v>
      </c>
      <c r="BN225">
        <v>0</v>
      </c>
      <c r="BP225">
        <v>0</v>
      </c>
      <c r="BQ225">
        <v>50</v>
      </c>
      <c r="BS225">
        <v>13.09</v>
      </c>
      <c r="BT225">
        <v>1</v>
      </c>
      <c r="BU225">
        <v>1</v>
      </c>
      <c r="BV225">
        <v>1</v>
      </c>
      <c r="BW225">
        <v>1</v>
      </c>
      <c r="BX225">
        <v>1</v>
      </c>
      <c r="BZ225">
        <v>73</v>
      </c>
      <c r="CA225">
        <v>42</v>
      </c>
      <c r="CF225">
        <v>0</v>
      </c>
      <c r="CG225">
        <v>0</v>
      </c>
      <c r="CM225">
        <v>0</v>
      </c>
      <c r="CN225" t="s">
        <v>394</v>
      </c>
      <c r="CO225">
        <v>0</v>
      </c>
      <c r="CP225">
        <f>(P225+Q225+S225)</f>
        <v>24.82</v>
      </c>
      <c r="CQ225">
        <f>((AC225*AW225))*BC225</f>
        <v>0</v>
      </c>
      <c r="CR225">
        <f>((AD225*AV225))*BB225</f>
        <v>0</v>
      </c>
      <c r="CS225">
        <f>((AE225*AV225))*BS225</f>
        <v>0</v>
      </c>
      <c r="CT225">
        <f>((AF225*AV225))*BA225</f>
        <v>24.818640000000002</v>
      </c>
      <c r="CU225">
        <f>AG225</f>
        <v>0</v>
      </c>
      <c r="CV225">
        <f>(AH225*AV225)</f>
        <v>0.12</v>
      </c>
      <c r="CW225">
        <f aca="true" t="shared" si="169" ref="CW225:CX227">AI225</f>
        <v>0</v>
      </c>
      <c r="CX225">
        <f t="shared" si="169"/>
        <v>0</v>
      </c>
      <c r="CY225">
        <f>S225*(BZ225/100)</f>
        <v>18.1186</v>
      </c>
      <c r="CZ225">
        <f>S225*(CA225/100)</f>
        <v>10.4244</v>
      </c>
      <c r="DG225" t="s">
        <v>113</v>
      </c>
      <c r="DI225" t="s">
        <v>113</v>
      </c>
      <c r="DN225">
        <v>75</v>
      </c>
      <c r="DO225">
        <v>70</v>
      </c>
      <c r="DP225">
        <v>1</v>
      </c>
      <c r="DQ225">
        <v>1</v>
      </c>
      <c r="DU225">
        <v>1013</v>
      </c>
      <c r="DV225" t="s">
        <v>392</v>
      </c>
      <c r="DW225" t="s">
        <v>392</v>
      </c>
      <c r="DX225">
        <v>1</v>
      </c>
      <c r="EE225">
        <v>30354840</v>
      </c>
      <c r="EF225">
        <v>50</v>
      </c>
      <c r="EG225" t="s">
        <v>395</v>
      </c>
      <c r="EH225">
        <v>0</v>
      </c>
      <c r="EJ225">
        <v>4</v>
      </c>
      <c r="EK225">
        <v>381</v>
      </c>
      <c r="EL225" t="s">
        <v>396</v>
      </c>
      <c r="EM225" t="s">
        <v>397</v>
      </c>
      <c r="EO225" t="s">
        <v>398</v>
      </c>
      <c r="EQ225">
        <v>0</v>
      </c>
      <c r="ER225">
        <v>2.37</v>
      </c>
      <c r="ES225">
        <v>0</v>
      </c>
      <c r="ET225">
        <v>0</v>
      </c>
      <c r="EU225">
        <v>0</v>
      </c>
      <c r="EV225">
        <v>2.37</v>
      </c>
      <c r="EW225">
        <v>0.15</v>
      </c>
      <c r="EX225">
        <v>0</v>
      </c>
      <c r="EY225">
        <v>0</v>
      </c>
      <c r="EZ225">
        <v>0</v>
      </c>
      <c r="FQ225">
        <v>0</v>
      </c>
      <c r="FR225">
        <f>ROUND(IF(AND(BH225=3,BI225=3),P225,0),2)</f>
        <v>0</v>
      </c>
      <c r="FS225">
        <v>0</v>
      </c>
      <c r="FX225">
        <v>73</v>
      </c>
      <c r="FY225">
        <v>42</v>
      </c>
      <c r="GG225">
        <v>2</v>
      </c>
      <c r="GH225">
        <v>0</v>
      </c>
      <c r="GI225">
        <v>0</v>
      </c>
      <c r="GJ225">
        <v>0</v>
      </c>
      <c r="GK225">
        <f>ROUND(R225*(R12)/100,2)</f>
        <v>0</v>
      </c>
      <c r="GL225">
        <f>ROUND(IF(AND(BH225=3,BI225=3,FS225&lt;&gt;0),P225,0),2)</f>
        <v>0</v>
      </c>
      <c r="GM225">
        <f>O225+X225+Y225+GK225</f>
        <v>53.36</v>
      </c>
      <c r="GN225">
        <f>ROUND(IF(OR(BI225=0,BI225=1),O225+X225+Y225+GK225,0),2)</f>
        <v>0</v>
      </c>
      <c r="GO225">
        <f>ROUND(IF(BI225=2,O225+X225+Y225+GK225,0),2)</f>
        <v>0</v>
      </c>
      <c r="GP225">
        <f>ROUND(IF(BI225=4,O225+X225+Y225+GK225,0),2)</f>
        <v>53.36</v>
      </c>
      <c r="GR225">
        <v>0</v>
      </c>
    </row>
    <row r="226" spans="1:200" ht="12.75">
      <c r="A226">
        <v>17</v>
      </c>
      <c r="B226">
        <v>1</v>
      </c>
      <c r="E226" t="s">
        <v>399</v>
      </c>
      <c r="F226" t="s">
        <v>400</v>
      </c>
      <c r="G226" t="s">
        <v>401</v>
      </c>
      <c r="H226" t="s">
        <v>402</v>
      </c>
      <c r="I226">
        <v>1</v>
      </c>
      <c r="J226">
        <v>0</v>
      </c>
      <c r="O226">
        <f>ROUND(CP226,2)</f>
        <v>165.77</v>
      </c>
      <c r="P226">
        <f>ROUND(CQ226*I226,2)</f>
        <v>0</v>
      </c>
      <c r="Q226">
        <f>ROUND(CR226*I226,2)</f>
        <v>0</v>
      </c>
      <c r="R226">
        <f>ROUND(CS226*I226,2)</f>
        <v>0</v>
      </c>
      <c r="S226">
        <f>ROUND(CT226*I226,2)</f>
        <v>165.77</v>
      </c>
      <c r="T226">
        <f>ROUND(CU226*I226,2)</f>
        <v>0</v>
      </c>
      <c r="U226">
        <f>CV226*I226</f>
        <v>0.8</v>
      </c>
      <c r="V226">
        <f>CW226*I226</f>
        <v>0</v>
      </c>
      <c r="W226">
        <f>ROUND(CX226*I226,2)</f>
        <v>0</v>
      </c>
      <c r="X226">
        <f t="shared" si="168"/>
        <v>121.01</v>
      </c>
      <c r="Y226">
        <f t="shared" si="168"/>
        <v>69.62</v>
      </c>
      <c r="AA226">
        <v>30357491</v>
      </c>
      <c r="AB226">
        <f>(AC226+AD226+AF226)</f>
        <v>12.664000000000001</v>
      </c>
      <c r="AC226">
        <f>(ES226)</f>
        <v>0</v>
      </c>
      <c r="AD226">
        <f>(((ET226)-(EU226))+AE226)</f>
        <v>0</v>
      </c>
      <c r="AE226">
        <f>(EU226)</f>
        <v>0</v>
      </c>
      <c r="AF226">
        <f>((EV226*0.8))</f>
        <v>12.664000000000001</v>
      </c>
      <c r="AG226">
        <f>(AP226)</f>
        <v>0</v>
      </c>
      <c r="AH226">
        <f>((EW226*0.8))</f>
        <v>0.8</v>
      </c>
      <c r="AI226">
        <f>(EX226)</f>
        <v>0</v>
      </c>
      <c r="AJ226">
        <f>(AS226)</f>
        <v>0</v>
      </c>
      <c r="AK226">
        <v>15.83</v>
      </c>
      <c r="AL226">
        <v>0</v>
      </c>
      <c r="AM226">
        <v>0</v>
      </c>
      <c r="AN226">
        <v>0</v>
      </c>
      <c r="AO226">
        <v>15.83</v>
      </c>
      <c r="AP226">
        <v>0</v>
      </c>
      <c r="AQ226">
        <v>1</v>
      </c>
      <c r="AR226">
        <v>0</v>
      </c>
      <c r="AS226">
        <v>0</v>
      </c>
      <c r="AT226">
        <v>73</v>
      </c>
      <c r="AU226">
        <v>42</v>
      </c>
      <c r="AV226">
        <v>1</v>
      </c>
      <c r="AW226">
        <v>1</v>
      </c>
      <c r="AZ226">
        <v>1</v>
      </c>
      <c r="BA226">
        <v>13.09</v>
      </c>
      <c r="BB226">
        <v>13.09</v>
      </c>
      <c r="BC226">
        <v>13.09</v>
      </c>
      <c r="BH226">
        <v>0</v>
      </c>
      <c r="BI226">
        <v>4</v>
      </c>
      <c r="BJ226" t="s">
        <v>403</v>
      </c>
      <c r="BM226">
        <v>381</v>
      </c>
      <c r="BN226">
        <v>0</v>
      </c>
      <c r="BP226">
        <v>0</v>
      </c>
      <c r="BQ226">
        <v>50</v>
      </c>
      <c r="BS226">
        <v>13.09</v>
      </c>
      <c r="BT226">
        <v>1</v>
      </c>
      <c r="BU226">
        <v>1</v>
      </c>
      <c r="BV226">
        <v>1</v>
      </c>
      <c r="BW226">
        <v>1</v>
      </c>
      <c r="BX226">
        <v>1</v>
      </c>
      <c r="BZ226">
        <v>73</v>
      </c>
      <c r="CA226">
        <v>42</v>
      </c>
      <c r="CF226">
        <v>0</v>
      </c>
      <c r="CG226">
        <v>0</v>
      </c>
      <c r="CM226">
        <v>0</v>
      </c>
      <c r="CN226" t="s">
        <v>394</v>
      </c>
      <c r="CO226">
        <v>0</v>
      </c>
      <c r="CP226">
        <f>(P226+Q226+S226)</f>
        <v>165.77</v>
      </c>
      <c r="CQ226">
        <f>((AC226*AW226))*BC226</f>
        <v>0</v>
      </c>
      <c r="CR226">
        <f>((AD226*AV226))*BB226</f>
        <v>0</v>
      </c>
      <c r="CS226">
        <f>((AE226*AV226))*BS226</f>
        <v>0</v>
      </c>
      <c r="CT226">
        <f>((AF226*AV226))*BA226</f>
        <v>165.77176000000003</v>
      </c>
      <c r="CU226">
        <f>AG226</f>
        <v>0</v>
      </c>
      <c r="CV226">
        <f>(AH226*AV226)</f>
        <v>0.8</v>
      </c>
      <c r="CW226">
        <f t="shared" si="169"/>
        <v>0</v>
      </c>
      <c r="CX226">
        <f t="shared" si="169"/>
        <v>0</v>
      </c>
      <c r="CY226">
        <f>S226*(BZ226/100)</f>
        <v>121.0121</v>
      </c>
      <c r="CZ226">
        <f>S226*(CA226/100)</f>
        <v>69.6234</v>
      </c>
      <c r="DG226" t="s">
        <v>113</v>
      </c>
      <c r="DI226" t="s">
        <v>113</v>
      </c>
      <c r="DN226">
        <v>75</v>
      </c>
      <c r="DO226">
        <v>70</v>
      </c>
      <c r="DP226">
        <v>1</v>
      </c>
      <c r="DQ226">
        <v>1</v>
      </c>
      <c r="DU226">
        <v>1013</v>
      </c>
      <c r="DV226" t="s">
        <v>402</v>
      </c>
      <c r="DW226" t="s">
        <v>402</v>
      </c>
      <c r="DX226">
        <v>1</v>
      </c>
      <c r="EE226">
        <v>30354840</v>
      </c>
      <c r="EF226">
        <v>50</v>
      </c>
      <c r="EG226" t="s">
        <v>395</v>
      </c>
      <c r="EH226">
        <v>0</v>
      </c>
      <c r="EJ226">
        <v>4</v>
      </c>
      <c r="EK226">
        <v>381</v>
      </c>
      <c r="EL226" t="s">
        <v>396</v>
      </c>
      <c r="EM226" t="s">
        <v>397</v>
      </c>
      <c r="EO226" t="s">
        <v>398</v>
      </c>
      <c r="EQ226">
        <v>0</v>
      </c>
      <c r="ER226">
        <v>15.83</v>
      </c>
      <c r="ES226">
        <v>0</v>
      </c>
      <c r="ET226">
        <v>0</v>
      </c>
      <c r="EU226">
        <v>0</v>
      </c>
      <c r="EV226">
        <v>15.83</v>
      </c>
      <c r="EW226">
        <v>1</v>
      </c>
      <c r="EX226">
        <v>0</v>
      </c>
      <c r="EY226">
        <v>0</v>
      </c>
      <c r="EZ226">
        <v>0</v>
      </c>
      <c r="FQ226">
        <v>0</v>
      </c>
      <c r="FR226">
        <f>ROUND(IF(AND(BH226=3,BI226=3),P226,0),2)</f>
        <v>0</v>
      </c>
      <c r="FS226">
        <v>0</v>
      </c>
      <c r="FX226">
        <v>73</v>
      </c>
      <c r="FY226">
        <v>42</v>
      </c>
      <c r="GG226">
        <v>2</v>
      </c>
      <c r="GH226">
        <v>0</v>
      </c>
      <c r="GI226">
        <v>0</v>
      </c>
      <c r="GJ226">
        <v>0</v>
      </c>
      <c r="GK226">
        <f>ROUND(R226*(R12)/100,2)</f>
        <v>0</v>
      </c>
      <c r="GL226">
        <f>ROUND(IF(AND(BH226=3,BI226=3,FS226&lt;&gt;0),P226,0),2)</f>
        <v>0</v>
      </c>
      <c r="GM226">
        <f>O226+X226+Y226+GK226</f>
        <v>356.40000000000003</v>
      </c>
      <c r="GN226">
        <f>ROUND(IF(OR(BI226=0,BI226=1),O226+X226+Y226+GK226,0),2)</f>
        <v>0</v>
      </c>
      <c r="GO226">
        <f>ROUND(IF(BI226=2,O226+X226+Y226+GK226,0),2)</f>
        <v>0</v>
      </c>
      <c r="GP226">
        <f>ROUND(IF(BI226=4,O226+X226+Y226+GK226,0),2)</f>
        <v>356.4</v>
      </c>
      <c r="GR226">
        <v>0</v>
      </c>
    </row>
    <row r="227" spans="1:200" ht="12.75">
      <c r="A227">
        <v>17</v>
      </c>
      <c r="B227">
        <v>1</v>
      </c>
      <c r="E227" t="s">
        <v>404</v>
      </c>
      <c r="F227" t="s">
        <v>405</v>
      </c>
      <c r="G227" t="s">
        <v>406</v>
      </c>
      <c r="H227" t="s">
        <v>407</v>
      </c>
      <c r="I227">
        <v>2</v>
      </c>
      <c r="J227">
        <v>0</v>
      </c>
      <c r="O227">
        <f>ROUND(CP227,2)</f>
        <v>119.38</v>
      </c>
      <c r="P227">
        <f>ROUND(CQ227*I227,2)</f>
        <v>0</v>
      </c>
      <c r="Q227">
        <f>ROUND(CR227*I227,2)</f>
        <v>0</v>
      </c>
      <c r="R227">
        <f>ROUND(CS227*I227,2)</f>
        <v>0</v>
      </c>
      <c r="S227">
        <f>ROUND(CT227*I227,2)</f>
        <v>119.38</v>
      </c>
      <c r="T227">
        <f>ROUND(CU227*I227,2)</f>
        <v>0</v>
      </c>
      <c r="U227">
        <f>CV227*I227</f>
        <v>0.576</v>
      </c>
      <c r="V227">
        <f>CW227*I227</f>
        <v>0</v>
      </c>
      <c r="W227">
        <f>ROUND(CX227*I227,2)</f>
        <v>0</v>
      </c>
      <c r="X227">
        <f t="shared" si="168"/>
        <v>87.15</v>
      </c>
      <c r="Y227">
        <f t="shared" si="168"/>
        <v>50.14</v>
      </c>
      <c r="AA227">
        <v>30357491</v>
      </c>
      <c r="AB227">
        <f>(AC227+AD227+AF227)</f>
        <v>4.5600000000000005</v>
      </c>
      <c r="AC227">
        <f>(ES227)</f>
        <v>0</v>
      </c>
      <c r="AD227">
        <f>(((ET227)-(EU227))+AE227)</f>
        <v>0</v>
      </c>
      <c r="AE227">
        <f>(EU227)</f>
        <v>0</v>
      </c>
      <c r="AF227">
        <f>((EV227*0.8))</f>
        <v>4.5600000000000005</v>
      </c>
      <c r="AG227">
        <f>(AP227)</f>
        <v>0</v>
      </c>
      <c r="AH227">
        <f>((EW227*0.8))</f>
        <v>0.288</v>
      </c>
      <c r="AI227">
        <f>(EX227)</f>
        <v>0</v>
      </c>
      <c r="AJ227">
        <f>(AS227)</f>
        <v>0</v>
      </c>
      <c r="AK227">
        <v>5.7</v>
      </c>
      <c r="AL227">
        <v>0</v>
      </c>
      <c r="AM227">
        <v>0</v>
      </c>
      <c r="AN227">
        <v>0</v>
      </c>
      <c r="AO227">
        <v>5.7</v>
      </c>
      <c r="AP227">
        <v>0</v>
      </c>
      <c r="AQ227">
        <v>0.36</v>
      </c>
      <c r="AR227">
        <v>0</v>
      </c>
      <c r="AS227">
        <v>0</v>
      </c>
      <c r="AT227">
        <v>73</v>
      </c>
      <c r="AU227">
        <v>42</v>
      </c>
      <c r="AV227">
        <v>1</v>
      </c>
      <c r="AW227">
        <v>1</v>
      </c>
      <c r="AZ227">
        <v>1</v>
      </c>
      <c r="BA227">
        <v>13.09</v>
      </c>
      <c r="BB227">
        <v>13.089999999999998</v>
      </c>
      <c r="BC227">
        <v>13.089999999999998</v>
      </c>
      <c r="BH227">
        <v>0</v>
      </c>
      <c r="BI227">
        <v>4</v>
      </c>
      <c r="BJ227" t="s">
        <v>408</v>
      </c>
      <c r="BM227">
        <v>381</v>
      </c>
      <c r="BN227">
        <v>0</v>
      </c>
      <c r="BP227">
        <v>0</v>
      </c>
      <c r="BQ227">
        <v>50</v>
      </c>
      <c r="BS227">
        <v>13.089999999999998</v>
      </c>
      <c r="BT227">
        <v>1</v>
      </c>
      <c r="BU227">
        <v>1</v>
      </c>
      <c r="BV227">
        <v>1</v>
      </c>
      <c r="BW227">
        <v>1</v>
      </c>
      <c r="BX227">
        <v>1</v>
      </c>
      <c r="BZ227">
        <v>73</v>
      </c>
      <c r="CA227">
        <v>42</v>
      </c>
      <c r="CF227">
        <v>0</v>
      </c>
      <c r="CG227">
        <v>0</v>
      </c>
      <c r="CM227">
        <v>0</v>
      </c>
      <c r="CN227" t="s">
        <v>394</v>
      </c>
      <c r="CO227">
        <v>0</v>
      </c>
      <c r="CP227">
        <f>(P227+Q227+S227)</f>
        <v>119.38</v>
      </c>
      <c r="CQ227">
        <f>((AC227*AW227))*BC227</f>
        <v>0</v>
      </c>
      <c r="CR227">
        <f>((AD227*AV227))*BB227</f>
        <v>0</v>
      </c>
      <c r="CS227">
        <f>((AE227*AV227))*BS227</f>
        <v>0</v>
      </c>
      <c r="CT227">
        <f>((AF227*AV227))*BA227</f>
        <v>59.690400000000004</v>
      </c>
      <c r="CU227">
        <f>AG227</f>
        <v>0</v>
      </c>
      <c r="CV227">
        <f>(AH227*AV227)</f>
        <v>0.288</v>
      </c>
      <c r="CW227">
        <f t="shared" si="169"/>
        <v>0</v>
      </c>
      <c r="CX227">
        <f t="shared" si="169"/>
        <v>0</v>
      </c>
      <c r="CY227">
        <f>S227*(BZ227/100)</f>
        <v>87.14739999999999</v>
      </c>
      <c r="CZ227">
        <f>S227*(CA227/100)</f>
        <v>50.139599999999994</v>
      </c>
      <c r="DG227" t="s">
        <v>113</v>
      </c>
      <c r="DI227" t="s">
        <v>113</v>
      </c>
      <c r="DN227">
        <v>75</v>
      </c>
      <c r="DO227">
        <v>70</v>
      </c>
      <c r="DP227">
        <v>1</v>
      </c>
      <c r="DQ227">
        <v>1</v>
      </c>
      <c r="DU227">
        <v>1013</v>
      </c>
      <c r="DV227" t="s">
        <v>407</v>
      </c>
      <c r="DW227" t="s">
        <v>407</v>
      </c>
      <c r="DX227">
        <v>1</v>
      </c>
      <c r="EE227">
        <v>30354840</v>
      </c>
      <c r="EF227">
        <v>50</v>
      </c>
      <c r="EG227" t="s">
        <v>395</v>
      </c>
      <c r="EH227">
        <v>0</v>
      </c>
      <c r="EJ227">
        <v>4</v>
      </c>
      <c r="EK227">
        <v>381</v>
      </c>
      <c r="EL227" t="s">
        <v>396</v>
      </c>
      <c r="EM227" t="s">
        <v>397</v>
      </c>
      <c r="EO227" t="s">
        <v>398</v>
      </c>
      <c r="EQ227">
        <v>256</v>
      </c>
      <c r="ER227">
        <v>5.7</v>
      </c>
      <c r="ES227">
        <v>0</v>
      </c>
      <c r="ET227">
        <v>0</v>
      </c>
      <c r="EU227">
        <v>0</v>
      </c>
      <c r="EV227">
        <v>5.7</v>
      </c>
      <c r="EW227">
        <v>0.36</v>
      </c>
      <c r="EX227">
        <v>0</v>
      </c>
      <c r="EY227">
        <v>0</v>
      </c>
      <c r="EZ227">
        <v>0</v>
      </c>
      <c r="FQ227">
        <v>0</v>
      </c>
      <c r="FR227">
        <f>ROUND(IF(AND(BH227=3,BI227=3),P227,0),2)</f>
        <v>0</v>
      </c>
      <c r="FS227">
        <v>0</v>
      </c>
      <c r="FX227">
        <v>73</v>
      </c>
      <c r="FY227">
        <v>42</v>
      </c>
      <c r="GG227">
        <v>2</v>
      </c>
      <c r="GH227">
        <v>0</v>
      </c>
      <c r="GI227">
        <v>0</v>
      </c>
      <c r="GJ227">
        <v>0</v>
      </c>
      <c r="GK227">
        <f>ROUND(R227*(R12)/100,2)</f>
        <v>0</v>
      </c>
      <c r="GL227">
        <f>ROUND(IF(AND(BH227=3,BI227=3,FS227&lt;&gt;0),P227,0),2)</f>
        <v>0</v>
      </c>
      <c r="GM227">
        <f>O227+X227+Y227+GK227</f>
        <v>256.67</v>
      </c>
      <c r="GN227">
        <f>ROUND(IF(OR(BI227=0,BI227=1),O227+X227+Y227+GK227,0),2)</f>
        <v>0</v>
      </c>
      <c r="GO227">
        <f>ROUND(IF(BI227=2,O227+X227+Y227+GK227,0),2)</f>
        <v>0</v>
      </c>
      <c r="GP227">
        <f>ROUND(IF(BI227=4,O227+X227+Y227+GK227,0),2)</f>
        <v>256.67</v>
      </c>
      <c r="GR227">
        <v>0</v>
      </c>
    </row>
    <row r="229" spans="1:118" ht="12.75">
      <c r="A229" s="2">
        <v>51</v>
      </c>
      <c r="B229" s="2">
        <f>B221</f>
        <v>1</v>
      </c>
      <c r="C229" s="2">
        <f>A221</f>
        <v>4</v>
      </c>
      <c r="D229" s="2">
        <f>ROW(A221)</f>
        <v>221</v>
      </c>
      <c r="E229" s="2"/>
      <c r="F229" s="2" t="str">
        <f>IF(F221&lt;&gt;"",F221,"")</f>
        <v>Новый раздел</v>
      </c>
      <c r="G229" s="2" t="str">
        <f>IF(G221&lt;&gt;"",G221,"")</f>
        <v>Электротехнические пусконаладочные работы</v>
      </c>
      <c r="H229" s="2"/>
      <c r="I229" s="2"/>
      <c r="J229" s="2"/>
      <c r="K229" s="2"/>
      <c r="L229" s="2"/>
      <c r="M229" s="2"/>
      <c r="N229" s="2"/>
      <c r="O229" s="2">
        <f aca="true" t="shared" si="170" ref="O229:T229">ROUND(AB229,2)</f>
        <v>309.97</v>
      </c>
      <c r="P229" s="2">
        <f t="shared" si="170"/>
        <v>0</v>
      </c>
      <c r="Q229" s="2">
        <f t="shared" si="170"/>
        <v>0</v>
      </c>
      <c r="R229" s="2">
        <f t="shared" si="170"/>
        <v>0</v>
      </c>
      <c r="S229" s="2">
        <f t="shared" si="170"/>
        <v>309.97</v>
      </c>
      <c r="T229" s="2">
        <f t="shared" si="170"/>
        <v>0</v>
      </c>
      <c r="U229" s="2">
        <f>AH229</f>
        <v>1.496</v>
      </c>
      <c r="V229" s="2">
        <f>AI229</f>
        <v>0</v>
      </c>
      <c r="W229" s="2">
        <f>ROUND(AJ229,2)</f>
        <v>0</v>
      </c>
      <c r="X229" s="2">
        <f>ROUND(AK229,2)</f>
        <v>226.28</v>
      </c>
      <c r="Y229" s="2">
        <f>ROUND(AL229,2)</f>
        <v>130.18</v>
      </c>
      <c r="Z229" s="2"/>
      <c r="AA229" s="2"/>
      <c r="AB229" s="2">
        <f>ROUND(SUMIF(AA225:AA227,"=30357491",O225:O227),2)</f>
        <v>309.97</v>
      </c>
      <c r="AC229" s="2">
        <f>ROUND(SUMIF(AA225:AA227,"=30357491",P225:P227),2)</f>
        <v>0</v>
      </c>
      <c r="AD229" s="2">
        <f>ROUND(SUMIF(AA225:AA227,"=30357491",Q225:Q227),2)</f>
        <v>0</v>
      </c>
      <c r="AE229" s="2">
        <f>ROUND(SUMIF(AA225:AA227,"=30357491",R225:R227),2)</f>
        <v>0</v>
      </c>
      <c r="AF229" s="2">
        <f>ROUND(SUMIF(AA225:AA227,"=30357491",S225:S227),2)</f>
        <v>309.97</v>
      </c>
      <c r="AG229" s="2">
        <f>ROUND(SUMIF(AA225:AA227,"=30357491",T225:T227),2)</f>
        <v>0</v>
      </c>
      <c r="AH229" s="2">
        <f>SUMIF(AA225:AA227,"=30357491",U225:U227)</f>
        <v>1.496</v>
      </c>
      <c r="AI229" s="2">
        <f>SUMIF(AA225:AA227,"=30357491",V225:V227)</f>
        <v>0</v>
      </c>
      <c r="AJ229" s="2">
        <f>ROUND(SUMIF(AA225:AA227,"=30357491",W225:W227),2)</f>
        <v>0</v>
      </c>
      <c r="AK229" s="2">
        <f>ROUND(SUMIF(AA225:AA227,"=30357491",X225:X227),2)</f>
        <v>226.28</v>
      </c>
      <c r="AL229" s="2">
        <f>ROUND(SUMIF(AA225:AA227,"=30357491",Y225:Y227),2)</f>
        <v>130.18</v>
      </c>
      <c r="AM229" s="2"/>
      <c r="AN229" s="2"/>
      <c r="AO229" s="2">
        <f aca="true" t="shared" si="171" ref="AO229:AU229">ROUND(BB229,2)</f>
        <v>0</v>
      </c>
      <c r="AP229" s="2">
        <f t="shared" si="171"/>
        <v>0</v>
      </c>
      <c r="AQ229" s="2">
        <f t="shared" si="171"/>
        <v>0</v>
      </c>
      <c r="AR229" s="2">
        <f t="shared" si="171"/>
        <v>666.43</v>
      </c>
      <c r="AS229" s="2">
        <f t="shared" si="171"/>
        <v>0</v>
      </c>
      <c r="AT229" s="2">
        <f t="shared" si="171"/>
        <v>0</v>
      </c>
      <c r="AU229" s="2">
        <f t="shared" si="171"/>
        <v>666.43</v>
      </c>
      <c r="AV229" s="2"/>
      <c r="AW229" s="2"/>
      <c r="AX229" s="2"/>
      <c r="AY229" s="2"/>
      <c r="AZ229" s="2"/>
      <c r="BA229" s="2"/>
      <c r="BB229" s="2">
        <f>ROUND(SUMIF(AA225:AA227,"=30357491",FQ225:FQ227),2)</f>
        <v>0</v>
      </c>
      <c r="BC229" s="2">
        <f>ROUND(SUMIF(AA225:AA227,"=30357491",FR225:FR227),2)</f>
        <v>0</v>
      </c>
      <c r="BD229" s="2">
        <f>ROUND(SUMIF(AA225:AA227,"=30357491",GL225:GL227),2)</f>
        <v>0</v>
      </c>
      <c r="BE229" s="2">
        <f>ROUND(SUMIF(AA225:AA227,"=30357491",GM225:GM227),2)</f>
        <v>666.43</v>
      </c>
      <c r="BF229" s="2">
        <f>ROUND(SUMIF(AA225:AA227,"=30357491",GN225:GN227),2)</f>
        <v>0</v>
      </c>
      <c r="BG229" s="2">
        <f>ROUND(SUMIF(AA225:AA227,"=30357491",GO225:GO227),2)</f>
        <v>0</v>
      </c>
      <c r="BH229" s="2">
        <f>ROUND(SUMIF(AA225:AA227,"=30357491",GP225:GP227),2)</f>
        <v>666.43</v>
      </c>
      <c r="BI229" s="2"/>
      <c r="BJ229" s="2"/>
      <c r="BK229" s="2"/>
      <c r="BL229" s="2"/>
      <c r="BM229" s="2"/>
      <c r="BN229" s="2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>
        <v>0</v>
      </c>
    </row>
    <row r="231" spans="1:16" ht="12.75">
      <c r="A231" s="4">
        <v>50</v>
      </c>
      <c r="B231" s="4">
        <v>0</v>
      </c>
      <c r="C231" s="4">
        <v>0</v>
      </c>
      <c r="D231" s="4">
        <v>1</v>
      </c>
      <c r="E231" s="4">
        <v>201</v>
      </c>
      <c r="F231" s="4">
        <f>ROUND(Source!O229,O231)</f>
        <v>309.97</v>
      </c>
      <c r="G231" s="4" t="s">
        <v>37</v>
      </c>
      <c r="H231" s="4" t="s">
        <v>38</v>
      </c>
      <c r="I231" s="4"/>
      <c r="J231" s="4"/>
      <c r="K231" s="4">
        <v>201</v>
      </c>
      <c r="L231" s="4">
        <v>1</v>
      </c>
      <c r="M231" s="4">
        <v>3</v>
      </c>
      <c r="N231" s="4" t="s">
        <v>6</v>
      </c>
      <c r="O231" s="4">
        <v>2</v>
      </c>
      <c r="P231" s="4"/>
    </row>
    <row r="232" spans="1:16" ht="12.75">
      <c r="A232" s="4">
        <v>50</v>
      </c>
      <c r="B232" s="4">
        <v>0</v>
      </c>
      <c r="C232" s="4">
        <v>0</v>
      </c>
      <c r="D232" s="4">
        <v>1</v>
      </c>
      <c r="E232" s="4">
        <v>202</v>
      </c>
      <c r="F232" s="4">
        <f>ROUND(Source!P229,O232)</f>
        <v>0</v>
      </c>
      <c r="G232" s="4" t="s">
        <v>39</v>
      </c>
      <c r="H232" s="4" t="s">
        <v>40</v>
      </c>
      <c r="I232" s="4"/>
      <c r="J232" s="4"/>
      <c r="K232" s="4">
        <v>202</v>
      </c>
      <c r="L232" s="4">
        <v>2</v>
      </c>
      <c r="M232" s="4">
        <v>3</v>
      </c>
      <c r="N232" s="4" t="s">
        <v>6</v>
      </c>
      <c r="O232" s="4">
        <v>2</v>
      </c>
      <c r="P232" s="4"/>
    </row>
    <row r="233" spans="1:16" ht="12.75">
      <c r="A233" s="4">
        <v>50</v>
      </c>
      <c r="B233" s="4">
        <v>0</v>
      </c>
      <c r="C233" s="4">
        <v>0</v>
      </c>
      <c r="D233" s="4">
        <v>1</v>
      </c>
      <c r="E233" s="4">
        <v>222</v>
      </c>
      <c r="F233" s="4">
        <f>ROUND(Source!AO229,O233)</f>
        <v>0</v>
      </c>
      <c r="G233" s="4" t="s">
        <v>41</v>
      </c>
      <c r="H233" s="4" t="s">
        <v>42</v>
      </c>
      <c r="I233" s="4"/>
      <c r="J233" s="4"/>
      <c r="K233" s="4">
        <v>222</v>
      </c>
      <c r="L233" s="4">
        <v>3</v>
      </c>
      <c r="M233" s="4">
        <v>3</v>
      </c>
      <c r="N233" s="4" t="s">
        <v>6</v>
      </c>
      <c r="O233" s="4">
        <v>2</v>
      </c>
      <c r="P233" s="4"/>
    </row>
    <row r="234" spans="1:16" ht="12.75">
      <c r="A234" s="4">
        <v>50</v>
      </c>
      <c r="B234" s="4">
        <v>0</v>
      </c>
      <c r="C234" s="4">
        <v>0</v>
      </c>
      <c r="D234" s="4">
        <v>1</v>
      </c>
      <c r="E234" s="4">
        <v>216</v>
      </c>
      <c r="F234" s="4">
        <f>ROUND(Source!AP229,O234)</f>
        <v>0</v>
      </c>
      <c r="G234" s="4" t="s">
        <v>43</v>
      </c>
      <c r="H234" s="4" t="s">
        <v>44</v>
      </c>
      <c r="I234" s="4"/>
      <c r="J234" s="4"/>
      <c r="K234" s="4">
        <v>216</v>
      </c>
      <c r="L234" s="4">
        <v>4</v>
      </c>
      <c r="M234" s="4">
        <v>3</v>
      </c>
      <c r="N234" s="4" t="s">
        <v>6</v>
      </c>
      <c r="O234" s="4">
        <v>2</v>
      </c>
      <c r="P234" s="4"/>
    </row>
    <row r="235" spans="1:16" ht="12.75">
      <c r="A235" s="4">
        <v>50</v>
      </c>
      <c r="B235" s="4">
        <v>0</v>
      </c>
      <c r="C235" s="4">
        <v>0</v>
      </c>
      <c r="D235" s="4">
        <v>1</v>
      </c>
      <c r="E235" s="4">
        <v>223</v>
      </c>
      <c r="F235" s="4">
        <f>ROUND(Source!AQ229,O235)</f>
        <v>0</v>
      </c>
      <c r="G235" s="4" t="s">
        <v>45</v>
      </c>
      <c r="H235" s="4" t="s">
        <v>46</v>
      </c>
      <c r="I235" s="4"/>
      <c r="J235" s="4"/>
      <c r="K235" s="4">
        <v>223</v>
      </c>
      <c r="L235" s="4">
        <v>5</v>
      </c>
      <c r="M235" s="4">
        <v>3</v>
      </c>
      <c r="N235" s="4" t="s">
        <v>6</v>
      </c>
      <c r="O235" s="4">
        <v>2</v>
      </c>
      <c r="P235" s="4"/>
    </row>
    <row r="236" spans="1:16" ht="12.75">
      <c r="A236" s="4">
        <v>50</v>
      </c>
      <c r="B236" s="4">
        <v>0</v>
      </c>
      <c r="C236" s="4">
        <v>0</v>
      </c>
      <c r="D236" s="4">
        <v>1</v>
      </c>
      <c r="E236" s="4">
        <v>203</v>
      </c>
      <c r="F236" s="4">
        <f>ROUND(Source!Q229,O236)</f>
        <v>0</v>
      </c>
      <c r="G236" s="4" t="s">
        <v>47</v>
      </c>
      <c r="H236" s="4" t="s">
        <v>48</v>
      </c>
      <c r="I236" s="4"/>
      <c r="J236" s="4"/>
      <c r="K236" s="4">
        <v>203</v>
      </c>
      <c r="L236" s="4">
        <v>6</v>
      </c>
      <c r="M236" s="4">
        <v>3</v>
      </c>
      <c r="N236" s="4" t="s">
        <v>6</v>
      </c>
      <c r="O236" s="4">
        <v>2</v>
      </c>
      <c r="P236" s="4"/>
    </row>
    <row r="237" spans="1:16" ht="12.75">
      <c r="A237" s="4">
        <v>50</v>
      </c>
      <c r="B237" s="4">
        <v>0</v>
      </c>
      <c r="C237" s="4">
        <v>0</v>
      </c>
      <c r="D237" s="4">
        <v>1</v>
      </c>
      <c r="E237" s="4">
        <v>204</v>
      </c>
      <c r="F237" s="4">
        <f>ROUND(Source!R229,O237)</f>
        <v>0</v>
      </c>
      <c r="G237" s="4" t="s">
        <v>49</v>
      </c>
      <c r="H237" s="4" t="s">
        <v>50</v>
      </c>
      <c r="I237" s="4"/>
      <c r="J237" s="4"/>
      <c r="K237" s="4">
        <v>204</v>
      </c>
      <c r="L237" s="4">
        <v>7</v>
      </c>
      <c r="M237" s="4">
        <v>3</v>
      </c>
      <c r="N237" s="4" t="s">
        <v>6</v>
      </c>
      <c r="O237" s="4">
        <v>2</v>
      </c>
      <c r="P237" s="4"/>
    </row>
    <row r="238" spans="1:16" ht="12.75">
      <c r="A238" s="4">
        <v>50</v>
      </c>
      <c r="B238" s="4">
        <v>0</v>
      </c>
      <c r="C238" s="4">
        <v>0</v>
      </c>
      <c r="D238" s="4">
        <v>1</v>
      </c>
      <c r="E238" s="4">
        <v>205</v>
      </c>
      <c r="F238" s="4">
        <f>ROUND(Source!S229,O238)</f>
        <v>309.97</v>
      </c>
      <c r="G238" s="4" t="s">
        <v>51</v>
      </c>
      <c r="H238" s="4" t="s">
        <v>52</v>
      </c>
      <c r="I238" s="4"/>
      <c r="J238" s="4"/>
      <c r="K238" s="4">
        <v>205</v>
      </c>
      <c r="L238" s="4">
        <v>8</v>
      </c>
      <c r="M238" s="4">
        <v>3</v>
      </c>
      <c r="N238" s="4" t="s">
        <v>6</v>
      </c>
      <c r="O238" s="4">
        <v>2</v>
      </c>
      <c r="P238" s="4"/>
    </row>
    <row r="239" spans="1:16" ht="12.75">
      <c r="A239" s="4">
        <v>50</v>
      </c>
      <c r="B239" s="4">
        <v>0</v>
      </c>
      <c r="C239" s="4">
        <v>0</v>
      </c>
      <c r="D239" s="4">
        <v>1</v>
      </c>
      <c r="E239" s="4">
        <v>214</v>
      </c>
      <c r="F239" s="4">
        <f>ROUND(Source!AS229,O239)</f>
        <v>0</v>
      </c>
      <c r="G239" s="4" t="s">
        <v>53</v>
      </c>
      <c r="H239" s="4" t="s">
        <v>54</v>
      </c>
      <c r="I239" s="4"/>
      <c r="J239" s="4"/>
      <c r="K239" s="4">
        <v>214</v>
      </c>
      <c r="L239" s="4">
        <v>9</v>
      </c>
      <c r="M239" s="4">
        <v>3</v>
      </c>
      <c r="N239" s="4" t="s">
        <v>6</v>
      </c>
      <c r="O239" s="4">
        <v>2</v>
      </c>
      <c r="P239" s="4"/>
    </row>
    <row r="240" spans="1:16" ht="12.75">
      <c r="A240" s="4">
        <v>50</v>
      </c>
      <c r="B240" s="4">
        <v>0</v>
      </c>
      <c r="C240" s="4">
        <v>0</v>
      </c>
      <c r="D240" s="4">
        <v>1</v>
      </c>
      <c r="E240" s="4">
        <v>215</v>
      </c>
      <c r="F240" s="4">
        <f>ROUND(Source!AT229,O240)</f>
        <v>0</v>
      </c>
      <c r="G240" s="4" t="s">
        <v>55</v>
      </c>
      <c r="H240" s="4" t="s">
        <v>56</v>
      </c>
      <c r="I240" s="4"/>
      <c r="J240" s="4"/>
      <c r="K240" s="4">
        <v>215</v>
      </c>
      <c r="L240" s="4">
        <v>10</v>
      </c>
      <c r="M240" s="4">
        <v>3</v>
      </c>
      <c r="N240" s="4" t="s">
        <v>6</v>
      </c>
      <c r="O240" s="4">
        <v>2</v>
      </c>
      <c r="P240" s="4"/>
    </row>
    <row r="241" spans="1:16" ht="12.75">
      <c r="A241" s="4">
        <v>50</v>
      </c>
      <c r="B241" s="4">
        <v>0</v>
      </c>
      <c r="C241" s="4">
        <v>0</v>
      </c>
      <c r="D241" s="4">
        <v>1</v>
      </c>
      <c r="E241" s="4">
        <v>217</v>
      </c>
      <c r="F241" s="4">
        <f>ROUND(Source!AU229,O241)</f>
        <v>666.43</v>
      </c>
      <c r="G241" s="4" t="s">
        <v>57</v>
      </c>
      <c r="H241" s="4" t="s">
        <v>58</v>
      </c>
      <c r="I241" s="4"/>
      <c r="J241" s="4"/>
      <c r="K241" s="4">
        <v>217</v>
      </c>
      <c r="L241" s="4">
        <v>11</v>
      </c>
      <c r="M241" s="4">
        <v>3</v>
      </c>
      <c r="N241" s="4" t="s">
        <v>6</v>
      </c>
      <c r="O241" s="4">
        <v>2</v>
      </c>
      <c r="P241" s="4"/>
    </row>
    <row r="242" spans="1:16" ht="12.75">
      <c r="A242" s="4">
        <v>50</v>
      </c>
      <c r="B242" s="4">
        <v>0</v>
      </c>
      <c r="C242" s="4">
        <v>0</v>
      </c>
      <c r="D242" s="4">
        <v>1</v>
      </c>
      <c r="E242" s="4">
        <v>206</v>
      </c>
      <c r="F242" s="4">
        <f>ROUND(Source!T229,O242)</f>
        <v>0</v>
      </c>
      <c r="G242" s="4" t="s">
        <v>59</v>
      </c>
      <c r="H242" s="4" t="s">
        <v>60</v>
      </c>
      <c r="I242" s="4"/>
      <c r="J242" s="4"/>
      <c r="K242" s="4">
        <v>206</v>
      </c>
      <c r="L242" s="4">
        <v>12</v>
      </c>
      <c r="M242" s="4">
        <v>3</v>
      </c>
      <c r="N242" s="4" t="s">
        <v>6</v>
      </c>
      <c r="O242" s="4">
        <v>2</v>
      </c>
      <c r="P242" s="4"/>
    </row>
    <row r="243" spans="1:16" ht="12.75">
      <c r="A243" s="4">
        <v>50</v>
      </c>
      <c r="B243" s="4">
        <v>0</v>
      </c>
      <c r="C243" s="4">
        <v>0</v>
      </c>
      <c r="D243" s="4">
        <v>1</v>
      </c>
      <c r="E243" s="4">
        <v>207</v>
      </c>
      <c r="F243" s="4">
        <f>ROUND(Source!U229,O243)</f>
        <v>1.5</v>
      </c>
      <c r="G243" s="4" t="s">
        <v>61</v>
      </c>
      <c r="H243" s="4" t="s">
        <v>62</v>
      </c>
      <c r="I243" s="4"/>
      <c r="J243" s="4"/>
      <c r="K243" s="4">
        <v>207</v>
      </c>
      <c r="L243" s="4">
        <v>13</v>
      </c>
      <c r="M243" s="4">
        <v>3</v>
      </c>
      <c r="N243" s="4" t="s">
        <v>6</v>
      </c>
      <c r="O243" s="4">
        <v>2</v>
      </c>
      <c r="P243" s="4"/>
    </row>
    <row r="244" spans="1:16" ht="12.75">
      <c r="A244" s="4">
        <v>50</v>
      </c>
      <c r="B244" s="4">
        <v>0</v>
      </c>
      <c r="C244" s="4">
        <v>0</v>
      </c>
      <c r="D244" s="4">
        <v>1</v>
      </c>
      <c r="E244" s="4">
        <v>208</v>
      </c>
      <c r="F244" s="4">
        <f>ROUND(Source!V229,O244)</f>
        <v>0</v>
      </c>
      <c r="G244" s="4" t="s">
        <v>63</v>
      </c>
      <c r="H244" s="4" t="s">
        <v>64</v>
      </c>
      <c r="I244" s="4"/>
      <c r="J244" s="4"/>
      <c r="K244" s="4">
        <v>208</v>
      </c>
      <c r="L244" s="4">
        <v>14</v>
      </c>
      <c r="M244" s="4">
        <v>3</v>
      </c>
      <c r="N244" s="4" t="s">
        <v>6</v>
      </c>
      <c r="O244" s="4">
        <v>2</v>
      </c>
      <c r="P244" s="4"/>
    </row>
    <row r="245" spans="1:16" ht="12.75">
      <c r="A245" s="4">
        <v>50</v>
      </c>
      <c r="B245" s="4">
        <v>0</v>
      </c>
      <c r="C245" s="4">
        <v>0</v>
      </c>
      <c r="D245" s="4">
        <v>1</v>
      </c>
      <c r="E245" s="4">
        <v>209</v>
      </c>
      <c r="F245" s="4">
        <f>ROUND(Source!W229,O245)</f>
        <v>0</v>
      </c>
      <c r="G245" s="4" t="s">
        <v>65</v>
      </c>
      <c r="H245" s="4" t="s">
        <v>66</v>
      </c>
      <c r="I245" s="4"/>
      <c r="J245" s="4"/>
      <c r="K245" s="4">
        <v>209</v>
      </c>
      <c r="L245" s="4">
        <v>15</v>
      </c>
      <c r="M245" s="4">
        <v>3</v>
      </c>
      <c r="N245" s="4" t="s">
        <v>6</v>
      </c>
      <c r="O245" s="4">
        <v>2</v>
      </c>
      <c r="P245" s="4"/>
    </row>
    <row r="246" spans="1:16" ht="12.75">
      <c r="A246" s="4">
        <v>50</v>
      </c>
      <c r="B246" s="4">
        <v>0</v>
      </c>
      <c r="C246" s="4">
        <v>0</v>
      </c>
      <c r="D246" s="4">
        <v>1</v>
      </c>
      <c r="E246" s="4">
        <v>210</v>
      </c>
      <c r="F246" s="4">
        <f>ROUND(Source!X229,O246)</f>
        <v>226.28</v>
      </c>
      <c r="G246" s="4" t="s">
        <v>67</v>
      </c>
      <c r="H246" s="4" t="s">
        <v>68</v>
      </c>
      <c r="I246" s="4"/>
      <c r="J246" s="4"/>
      <c r="K246" s="4">
        <v>210</v>
      </c>
      <c r="L246" s="4">
        <v>16</v>
      </c>
      <c r="M246" s="4">
        <v>3</v>
      </c>
      <c r="N246" s="4" t="s">
        <v>6</v>
      </c>
      <c r="O246" s="4">
        <v>2</v>
      </c>
      <c r="P246" s="4"/>
    </row>
    <row r="247" spans="1:16" ht="12.75">
      <c r="A247" s="4">
        <v>50</v>
      </c>
      <c r="B247" s="4">
        <v>0</v>
      </c>
      <c r="C247" s="4">
        <v>0</v>
      </c>
      <c r="D247" s="4">
        <v>1</v>
      </c>
      <c r="E247" s="4">
        <v>211</v>
      </c>
      <c r="F247" s="4">
        <f>ROUND(Source!Y229,O247)</f>
        <v>130.18</v>
      </c>
      <c r="G247" s="4" t="s">
        <v>69</v>
      </c>
      <c r="H247" s="4" t="s">
        <v>70</v>
      </c>
      <c r="I247" s="4"/>
      <c r="J247" s="4"/>
      <c r="K247" s="4">
        <v>211</v>
      </c>
      <c r="L247" s="4">
        <v>17</v>
      </c>
      <c r="M247" s="4">
        <v>3</v>
      </c>
      <c r="N247" s="4" t="s">
        <v>6</v>
      </c>
      <c r="O247" s="4">
        <v>2</v>
      </c>
      <c r="P247" s="4"/>
    </row>
    <row r="248" spans="1:16" ht="12.75">
      <c r="A248" s="4">
        <v>50</v>
      </c>
      <c r="B248" s="4">
        <v>0</v>
      </c>
      <c r="C248" s="4">
        <v>0</v>
      </c>
      <c r="D248" s="4">
        <v>1</v>
      </c>
      <c r="E248" s="4">
        <v>224</v>
      </c>
      <c r="F248" s="4">
        <f>ROUND(Source!AR229,O248)</f>
        <v>666.43</v>
      </c>
      <c r="G248" s="4" t="s">
        <v>71</v>
      </c>
      <c r="H248" s="4" t="s">
        <v>72</v>
      </c>
      <c r="I248" s="4"/>
      <c r="J248" s="4"/>
      <c r="K248" s="4">
        <v>224</v>
      </c>
      <c r="L248" s="4">
        <v>18</v>
      </c>
      <c r="M248" s="4">
        <v>3</v>
      </c>
      <c r="N248" s="4" t="s">
        <v>6</v>
      </c>
      <c r="O248" s="4">
        <v>2</v>
      </c>
      <c r="P248" s="4"/>
    </row>
    <row r="250" spans="1:88" ht="12.75">
      <c r="A250" s="1">
        <v>4</v>
      </c>
      <c r="B250" s="1">
        <v>1</v>
      </c>
      <c r="C250" s="1"/>
      <c r="D250" s="1">
        <f>ROW(A256)</f>
        <v>256</v>
      </c>
      <c r="E250" s="1"/>
      <c r="F250" s="1" t="s">
        <v>15</v>
      </c>
      <c r="G250" s="1" t="s">
        <v>409</v>
      </c>
      <c r="H250" s="1" t="s">
        <v>6</v>
      </c>
      <c r="I250" s="1">
        <v>0</v>
      </c>
      <c r="J250" s="1"/>
      <c r="K250" s="1">
        <v>0</v>
      </c>
      <c r="L250" s="1"/>
      <c r="M250" s="1"/>
      <c r="N250" s="1"/>
      <c r="O250" s="1"/>
      <c r="P250" s="1"/>
      <c r="Q250" s="1"/>
      <c r="R250" s="1"/>
      <c r="S250" s="1"/>
      <c r="T250" s="1"/>
      <c r="U250" s="1" t="s">
        <v>6</v>
      </c>
      <c r="V250" s="1">
        <v>0</v>
      </c>
      <c r="W250" s="1"/>
      <c r="X250" s="1"/>
      <c r="Y250" s="1"/>
      <c r="Z250" s="1"/>
      <c r="AA250" s="1"/>
      <c r="AB250" s="1" t="s">
        <v>6</v>
      </c>
      <c r="AC250" s="1" t="s">
        <v>6</v>
      </c>
      <c r="AD250" s="1" t="s">
        <v>6</v>
      </c>
      <c r="AE250" s="1" t="s">
        <v>6</v>
      </c>
      <c r="AF250" s="1" t="s">
        <v>6</v>
      </c>
      <c r="AG250" s="1" t="s">
        <v>6</v>
      </c>
      <c r="AH250" s="1"/>
      <c r="AI250" s="1"/>
      <c r="AJ250" s="1"/>
      <c r="AK250" s="1"/>
      <c r="AL250" s="1"/>
      <c r="AM250" s="1"/>
      <c r="AN250" s="1"/>
      <c r="AO250" s="1"/>
      <c r="AP250" s="1" t="s">
        <v>6</v>
      </c>
      <c r="AQ250" s="1" t="s">
        <v>6</v>
      </c>
      <c r="AR250" s="1" t="s">
        <v>6</v>
      </c>
      <c r="AS250" s="1"/>
      <c r="AT250" s="1"/>
      <c r="AU250" s="1"/>
      <c r="AV250" s="1"/>
      <c r="AW250" s="1"/>
      <c r="AX250" s="1"/>
      <c r="AY250" s="1"/>
      <c r="AZ250" s="1" t="s">
        <v>6</v>
      </c>
      <c r="BA250" s="1"/>
      <c r="BB250" s="1" t="s">
        <v>6</v>
      </c>
      <c r="BC250" s="1" t="s">
        <v>6</v>
      </c>
      <c r="BD250" s="1" t="s">
        <v>6</v>
      </c>
      <c r="BE250" s="1" t="s">
        <v>6</v>
      </c>
      <c r="BF250" s="1" t="s">
        <v>6</v>
      </c>
      <c r="BG250" s="1" t="s">
        <v>6</v>
      </c>
      <c r="BH250" s="1" t="s">
        <v>6</v>
      </c>
      <c r="BI250" s="1" t="s">
        <v>6</v>
      </c>
      <c r="BJ250" s="1" t="s">
        <v>6</v>
      </c>
      <c r="BK250" s="1" t="s">
        <v>6</v>
      </c>
      <c r="BL250" s="1" t="s">
        <v>6</v>
      </c>
      <c r="BM250" s="1" t="s">
        <v>6</v>
      </c>
      <c r="BN250" s="1" t="s">
        <v>6</v>
      </c>
      <c r="BO250" s="1" t="s">
        <v>6</v>
      </c>
      <c r="BP250" s="1" t="s">
        <v>6</v>
      </c>
      <c r="BQ250" s="1"/>
      <c r="BR250" s="1"/>
      <c r="BS250" s="1"/>
      <c r="BT250" s="1"/>
      <c r="BU250" s="1"/>
      <c r="BV250" s="1"/>
      <c r="BW250" s="1"/>
      <c r="BX250" s="1">
        <v>0</v>
      </c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>
        <v>0</v>
      </c>
    </row>
    <row r="252" spans="1:118" ht="12.75">
      <c r="A252" s="2">
        <v>52</v>
      </c>
      <c r="B252" s="2">
        <f aca="true" t="shared" si="172" ref="B252:G252">B256</f>
        <v>1</v>
      </c>
      <c r="C252" s="2">
        <f t="shared" si="172"/>
        <v>4</v>
      </c>
      <c r="D252" s="2">
        <f t="shared" si="172"/>
        <v>250</v>
      </c>
      <c r="E252" s="2">
        <f t="shared" si="172"/>
        <v>0</v>
      </c>
      <c r="F252" s="2" t="str">
        <f t="shared" si="172"/>
        <v>Новый раздел</v>
      </c>
      <c r="G252" s="2" t="str">
        <f t="shared" si="172"/>
        <v>Организация дорожного движения на период строительства</v>
      </c>
      <c r="H252" s="2"/>
      <c r="I252" s="2"/>
      <c r="J252" s="2"/>
      <c r="K252" s="2"/>
      <c r="L252" s="2"/>
      <c r="M252" s="2"/>
      <c r="N252" s="2"/>
      <c r="O252" s="2">
        <f aca="true" t="shared" si="173" ref="O252:AT252">O256</f>
        <v>1168.69</v>
      </c>
      <c r="P252" s="2">
        <f t="shared" si="173"/>
        <v>0</v>
      </c>
      <c r="Q252" s="2">
        <f t="shared" si="173"/>
        <v>632</v>
      </c>
      <c r="R252" s="2">
        <f t="shared" si="173"/>
        <v>261.8</v>
      </c>
      <c r="S252" s="2">
        <f t="shared" si="173"/>
        <v>536.69</v>
      </c>
      <c r="T252" s="2">
        <f t="shared" si="173"/>
        <v>0</v>
      </c>
      <c r="U252" s="2">
        <f t="shared" si="173"/>
        <v>4</v>
      </c>
      <c r="V252" s="2">
        <f t="shared" si="173"/>
        <v>0</v>
      </c>
      <c r="W252" s="2">
        <f t="shared" si="173"/>
        <v>0</v>
      </c>
      <c r="X252" s="2">
        <f t="shared" si="173"/>
        <v>644.03</v>
      </c>
      <c r="Y252" s="2">
        <f t="shared" si="173"/>
        <v>225.41</v>
      </c>
      <c r="Z252" s="2">
        <f t="shared" si="173"/>
        <v>0</v>
      </c>
      <c r="AA252" s="2">
        <f t="shared" si="173"/>
        <v>0</v>
      </c>
      <c r="AB252" s="2">
        <f t="shared" si="173"/>
        <v>1168.69</v>
      </c>
      <c r="AC252" s="2">
        <f t="shared" si="173"/>
        <v>0</v>
      </c>
      <c r="AD252" s="2">
        <f t="shared" si="173"/>
        <v>632</v>
      </c>
      <c r="AE252" s="2">
        <f t="shared" si="173"/>
        <v>261.8</v>
      </c>
      <c r="AF252" s="2">
        <f t="shared" si="173"/>
        <v>536.69</v>
      </c>
      <c r="AG252" s="2">
        <f t="shared" si="173"/>
        <v>0</v>
      </c>
      <c r="AH252" s="2">
        <f t="shared" si="173"/>
        <v>4</v>
      </c>
      <c r="AI252" s="2">
        <f t="shared" si="173"/>
        <v>0</v>
      </c>
      <c r="AJ252" s="2">
        <f t="shared" si="173"/>
        <v>0</v>
      </c>
      <c r="AK252" s="2">
        <f t="shared" si="173"/>
        <v>644.03</v>
      </c>
      <c r="AL252" s="2">
        <f t="shared" si="173"/>
        <v>225.41</v>
      </c>
      <c r="AM252" s="2">
        <f t="shared" si="173"/>
        <v>0</v>
      </c>
      <c r="AN252" s="2">
        <f t="shared" si="173"/>
        <v>0</v>
      </c>
      <c r="AO252" s="2">
        <f t="shared" si="173"/>
        <v>0</v>
      </c>
      <c r="AP252" s="2">
        <f t="shared" si="173"/>
        <v>0</v>
      </c>
      <c r="AQ252" s="2">
        <f t="shared" si="173"/>
        <v>0</v>
      </c>
      <c r="AR252" s="2">
        <f t="shared" si="173"/>
        <v>2475.34</v>
      </c>
      <c r="AS252" s="2">
        <f t="shared" si="173"/>
        <v>2475.34</v>
      </c>
      <c r="AT252" s="2">
        <f t="shared" si="173"/>
        <v>0</v>
      </c>
      <c r="AU252" s="2">
        <f aca="true" t="shared" si="174" ref="AU252:BZ252">AU256</f>
        <v>0</v>
      </c>
      <c r="AV252" s="2">
        <f t="shared" si="174"/>
        <v>0</v>
      </c>
      <c r="AW252" s="2">
        <f t="shared" si="174"/>
        <v>0</v>
      </c>
      <c r="AX252" s="2">
        <f t="shared" si="174"/>
        <v>0</v>
      </c>
      <c r="AY252" s="2">
        <f t="shared" si="174"/>
        <v>0</v>
      </c>
      <c r="AZ252" s="2">
        <f t="shared" si="174"/>
        <v>0</v>
      </c>
      <c r="BA252" s="2">
        <f t="shared" si="174"/>
        <v>0</v>
      </c>
      <c r="BB252" s="2">
        <f t="shared" si="174"/>
        <v>0</v>
      </c>
      <c r="BC252" s="2">
        <f t="shared" si="174"/>
        <v>0</v>
      </c>
      <c r="BD252" s="2">
        <f t="shared" si="174"/>
        <v>0</v>
      </c>
      <c r="BE252" s="2">
        <f t="shared" si="174"/>
        <v>2475.34</v>
      </c>
      <c r="BF252" s="2">
        <f t="shared" si="174"/>
        <v>2475.34</v>
      </c>
      <c r="BG252" s="2">
        <f t="shared" si="174"/>
        <v>0</v>
      </c>
      <c r="BH252" s="2">
        <f t="shared" si="174"/>
        <v>0</v>
      </c>
      <c r="BI252" s="2">
        <f t="shared" si="174"/>
        <v>0</v>
      </c>
      <c r="BJ252" s="2">
        <f t="shared" si="174"/>
        <v>0</v>
      </c>
      <c r="BK252" s="2">
        <f t="shared" si="174"/>
        <v>0</v>
      </c>
      <c r="BL252" s="2">
        <f t="shared" si="174"/>
        <v>0</v>
      </c>
      <c r="BM252" s="2">
        <f t="shared" si="174"/>
        <v>0</v>
      </c>
      <c r="BN252" s="2">
        <f t="shared" si="174"/>
        <v>0</v>
      </c>
      <c r="BO252" s="3">
        <f t="shared" si="174"/>
        <v>0</v>
      </c>
      <c r="BP252" s="3">
        <f t="shared" si="174"/>
        <v>0</v>
      </c>
      <c r="BQ252" s="3">
        <f t="shared" si="174"/>
        <v>0</v>
      </c>
      <c r="BR252" s="3">
        <f t="shared" si="174"/>
        <v>0</v>
      </c>
      <c r="BS252" s="3">
        <f t="shared" si="174"/>
        <v>0</v>
      </c>
      <c r="BT252" s="3">
        <f t="shared" si="174"/>
        <v>0</v>
      </c>
      <c r="BU252" s="3">
        <f t="shared" si="174"/>
        <v>0</v>
      </c>
      <c r="BV252" s="3">
        <f t="shared" si="174"/>
        <v>0</v>
      </c>
      <c r="BW252" s="3">
        <f t="shared" si="174"/>
        <v>0</v>
      </c>
      <c r="BX252" s="3">
        <f t="shared" si="174"/>
        <v>0</v>
      </c>
      <c r="BY252" s="3">
        <f t="shared" si="174"/>
        <v>0</v>
      </c>
      <c r="BZ252" s="3">
        <f t="shared" si="174"/>
        <v>0</v>
      </c>
      <c r="CA252" s="3">
        <f aca="true" t="shared" si="175" ref="CA252:DF252">CA256</f>
        <v>0</v>
      </c>
      <c r="CB252" s="3">
        <f t="shared" si="175"/>
        <v>0</v>
      </c>
      <c r="CC252" s="3">
        <f t="shared" si="175"/>
        <v>0</v>
      </c>
      <c r="CD252" s="3">
        <f t="shared" si="175"/>
        <v>0</v>
      </c>
      <c r="CE252" s="3">
        <f t="shared" si="175"/>
        <v>0</v>
      </c>
      <c r="CF252" s="3">
        <f t="shared" si="175"/>
        <v>0</v>
      </c>
      <c r="CG252" s="3">
        <f t="shared" si="175"/>
        <v>0</v>
      </c>
      <c r="CH252" s="3">
        <f t="shared" si="175"/>
        <v>0</v>
      </c>
      <c r="CI252" s="3">
        <f t="shared" si="175"/>
        <v>0</v>
      </c>
      <c r="CJ252" s="3">
        <f t="shared" si="175"/>
        <v>0</v>
      </c>
      <c r="CK252" s="3">
        <f t="shared" si="175"/>
        <v>0</v>
      </c>
      <c r="CL252" s="3">
        <f t="shared" si="175"/>
        <v>0</v>
      </c>
      <c r="CM252" s="3">
        <f t="shared" si="175"/>
        <v>0</v>
      </c>
      <c r="CN252" s="3">
        <f t="shared" si="175"/>
        <v>0</v>
      </c>
      <c r="CO252" s="3">
        <f t="shared" si="175"/>
        <v>0</v>
      </c>
      <c r="CP252" s="3">
        <f t="shared" si="175"/>
        <v>0</v>
      </c>
      <c r="CQ252" s="3">
        <f t="shared" si="175"/>
        <v>0</v>
      </c>
      <c r="CR252" s="3">
        <f t="shared" si="175"/>
        <v>0</v>
      </c>
      <c r="CS252" s="3">
        <f t="shared" si="175"/>
        <v>0</v>
      </c>
      <c r="CT252" s="3">
        <f t="shared" si="175"/>
        <v>0</v>
      </c>
      <c r="CU252" s="3">
        <f t="shared" si="175"/>
        <v>0</v>
      </c>
      <c r="CV252" s="3">
        <f t="shared" si="175"/>
        <v>0</v>
      </c>
      <c r="CW252" s="3">
        <f t="shared" si="175"/>
        <v>0</v>
      </c>
      <c r="CX252" s="3">
        <f t="shared" si="175"/>
        <v>0</v>
      </c>
      <c r="CY252" s="3">
        <f t="shared" si="175"/>
        <v>0</v>
      </c>
      <c r="CZ252" s="3">
        <f t="shared" si="175"/>
        <v>0</v>
      </c>
      <c r="DA252" s="3">
        <f t="shared" si="175"/>
        <v>0</v>
      </c>
      <c r="DB252" s="3">
        <f t="shared" si="175"/>
        <v>0</v>
      </c>
      <c r="DC252" s="3">
        <f t="shared" si="175"/>
        <v>0</v>
      </c>
      <c r="DD252" s="3">
        <f t="shared" si="175"/>
        <v>0</v>
      </c>
      <c r="DE252" s="3">
        <f t="shared" si="175"/>
        <v>0</v>
      </c>
      <c r="DF252" s="3">
        <f t="shared" si="175"/>
        <v>0</v>
      </c>
      <c r="DG252" s="3">
        <f aca="true" t="shared" si="176" ref="DG252:DN252">DG256</f>
        <v>0</v>
      </c>
      <c r="DH252" s="3">
        <f t="shared" si="176"/>
        <v>0</v>
      </c>
      <c r="DI252" s="3">
        <f t="shared" si="176"/>
        <v>0</v>
      </c>
      <c r="DJ252" s="3">
        <f t="shared" si="176"/>
        <v>0</v>
      </c>
      <c r="DK252" s="3">
        <f t="shared" si="176"/>
        <v>0</v>
      </c>
      <c r="DL252" s="3">
        <f t="shared" si="176"/>
        <v>0</v>
      </c>
      <c r="DM252" s="3">
        <f t="shared" si="176"/>
        <v>0</v>
      </c>
      <c r="DN252" s="3">
        <f t="shared" si="176"/>
        <v>0</v>
      </c>
    </row>
    <row r="254" spans="1:200" ht="12.75">
      <c r="A254">
        <v>17</v>
      </c>
      <c r="B254">
        <v>1</v>
      </c>
      <c r="C254">
        <f>ROW(SmtRes!A84)</f>
        <v>84</v>
      </c>
      <c r="D254">
        <f>ROW(EtalonRes!A84)</f>
        <v>84</v>
      </c>
      <c r="E254" t="s">
        <v>410</v>
      </c>
      <c r="F254" t="s">
        <v>411</v>
      </c>
      <c r="G254" t="s">
        <v>412</v>
      </c>
      <c r="H254" t="s">
        <v>196</v>
      </c>
      <c r="I254">
        <v>100</v>
      </c>
      <c r="J254">
        <v>0</v>
      </c>
      <c r="O254">
        <f>ROUND(CP254,2)</f>
        <v>1168.69</v>
      </c>
      <c r="P254">
        <f>ROUND(CQ254*I254,2)</f>
        <v>0</v>
      </c>
      <c r="Q254">
        <f>ROUND(CR254*I254,2)</f>
        <v>632</v>
      </c>
      <c r="R254">
        <f>ROUND(CS254*I254,2)</f>
        <v>261.8</v>
      </c>
      <c r="S254">
        <f>ROUND(CT254*I254,2)</f>
        <v>536.69</v>
      </c>
      <c r="T254">
        <f>ROUND(CU254*I254,2)</f>
        <v>0</v>
      </c>
      <c r="U254">
        <f>CV254*I254</f>
        <v>4</v>
      </c>
      <c r="V254">
        <f>CW254*I254</f>
        <v>0</v>
      </c>
      <c r="W254">
        <f>ROUND(CX254*I254,2)</f>
        <v>0</v>
      </c>
      <c r="X254">
        <f>ROUND(CY254,2)</f>
        <v>644.03</v>
      </c>
      <c r="Y254">
        <f>ROUND(CZ254,2)</f>
        <v>225.41</v>
      </c>
      <c r="AA254">
        <v>30357491</v>
      </c>
      <c r="AB254">
        <f>(AC254+AD254+AF254)</f>
        <v>1.21</v>
      </c>
      <c r="AC254">
        <f>(ES254)</f>
        <v>0</v>
      </c>
      <c r="AD254">
        <f>(((ET254)-(EU254))+AE254)</f>
        <v>0.8</v>
      </c>
      <c r="AE254">
        <f>(EU254)</f>
        <v>0.2</v>
      </c>
      <c r="AF254">
        <f>(EV254)</f>
        <v>0.41</v>
      </c>
      <c r="AG254">
        <f>(AP254)</f>
        <v>0</v>
      </c>
      <c r="AH254">
        <f>(EW254)</f>
        <v>0.04</v>
      </c>
      <c r="AI254">
        <f>(EX254)</f>
        <v>0</v>
      </c>
      <c r="AJ254">
        <f>(AS254)</f>
        <v>0</v>
      </c>
      <c r="AK254">
        <v>1.21</v>
      </c>
      <c r="AL254">
        <v>0</v>
      </c>
      <c r="AM254">
        <v>0.8</v>
      </c>
      <c r="AN254">
        <v>0.2</v>
      </c>
      <c r="AO254">
        <v>0.41</v>
      </c>
      <c r="AP254">
        <v>0</v>
      </c>
      <c r="AQ254">
        <v>0.04</v>
      </c>
      <c r="AR254">
        <v>0</v>
      </c>
      <c r="AS254">
        <v>0</v>
      </c>
      <c r="AT254">
        <v>120</v>
      </c>
      <c r="AU254">
        <v>42</v>
      </c>
      <c r="AV254">
        <v>1</v>
      </c>
      <c r="AW254">
        <v>1</v>
      </c>
      <c r="AZ254">
        <v>1</v>
      </c>
      <c r="BA254">
        <v>13.09</v>
      </c>
      <c r="BB254">
        <v>7.9</v>
      </c>
      <c r="BC254">
        <v>1</v>
      </c>
      <c r="BH254">
        <v>0</v>
      </c>
      <c r="BI254">
        <v>1</v>
      </c>
      <c r="BJ254" t="s">
        <v>413</v>
      </c>
      <c r="BM254">
        <v>668</v>
      </c>
      <c r="BN254">
        <v>0</v>
      </c>
      <c r="BO254" t="s">
        <v>411</v>
      </c>
      <c r="BP254">
        <v>1</v>
      </c>
      <c r="BQ254">
        <v>60</v>
      </c>
      <c r="BS254">
        <v>13.09</v>
      </c>
      <c r="BT254">
        <v>1</v>
      </c>
      <c r="BU254">
        <v>1</v>
      </c>
      <c r="BV254">
        <v>1</v>
      </c>
      <c r="BW254">
        <v>1</v>
      </c>
      <c r="BX254">
        <v>1</v>
      </c>
      <c r="BZ254">
        <v>120</v>
      </c>
      <c r="CA254">
        <v>42</v>
      </c>
      <c r="CF254">
        <v>0</v>
      </c>
      <c r="CG254">
        <v>0</v>
      </c>
      <c r="CM254">
        <v>0</v>
      </c>
      <c r="CO254">
        <v>0</v>
      </c>
      <c r="CP254">
        <f>(P254+Q254+S254)</f>
        <v>1168.69</v>
      </c>
      <c r="CQ254">
        <f>((AC254*AW254))*BC254</f>
        <v>0</v>
      </c>
      <c r="CR254">
        <f>((AD254*AV254))*BB254</f>
        <v>6.32</v>
      </c>
      <c r="CS254">
        <f>((AE254*AV254))*BS254</f>
        <v>2.6180000000000003</v>
      </c>
      <c r="CT254">
        <f>((AF254*AV254))*BA254</f>
        <v>5.366899999999999</v>
      </c>
      <c r="CU254">
        <f>AG254</f>
        <v>0</v>
      </c>
      <c r="CV254">
        <f>(AH254*AV254)</f>
        <v>0.04</v>
      </c>
      <c r="CW254">
        <f>AI254</f>
        <v>0</v>
      </c>
      <c r="CX254">
        <f>AJ254</f>
        <v>0</v>
      </c>
      <c r="CY254">
        <f>S254*(BZ254/100)</f>
        <v>644.028</v>
      </c>
      <c r="CZ254">
        <f>S254*(CA254/100)</f>
        <v>225.40980000000002</v>
      </c>
      <c r="DN254">
        <v>140</v>
      </c>
      <c r="DO254">
        <v>79</v>
      </c>
      <c r="DP254">
        <v>1</v>
      </c>
      <c r="DQ254">
        <v>1</v>
      </c>
      <c r="DU254">
        <v>1003</v>
      </c>
      <c r="DV254" t="s">
        <v>196</v>
      </c>
      <c r="DW254" t="s">
        <v>196</v>
      </c>
      <c r="DX254">
        <v>1</v>
      </c>
      <c r="EE254">
        <v>30355127</v>
      </c>
      <c r="EF254">
        <v>60</v>
      </c>
      <c r="EG254" t="s">
        <v>261</v>
      </c>
      <c r="EH254">
        <v>0</v>
      </c>
      <c r="EJ254">
        <v>1</v>
      </c>
      <c r="EK254">
        <v>668</v>
      </c>
      <c r="EL254" t="s">
        <v>414</v>
      </c>
      <c r="EM254" t="s">
        <v>415</v>
      </c>
      <c r="EQ254">
        <v>0</v>
      </c>
      <c r="ER254">
        <v>1.21</v>
      </c>
      <c r="ES254">
        <v>0</v>
      </c>
      <c r="ET254">
        <v>0.8</v>
      </c>
      <c r="EU254">
        <v>0.2</v>
      </c>
      <c r="EV254">
        <v>0.41</v>
      </c>
      <c r="EW254">
        <v>0.04</v>
      </c>
      <c r="EX254">
        <v>0</v>
      </c>
      <c r="EY254">
        <v>0</v>
      </c>
      <c r="EZ254">
        <v>0</v>
      </c>
      <c r="FQ254">
        <v>0</v>
      </c>
      <c r="FR254">
        <f>ROUND(IF(AND(BH254=3,BI254=3),P254,0),2)</f>
        <v>0</v>
      </c>
      <c r="FS254">
        <v>0</v>
      </c>
      <c r="FX254">
        <v>120</v>
      </c>
      <c r="FY254">
        <v>42</v>
      </c>
      <c r="GG254">
        <v>2</v>
      </c>
      <c r="GH254">
        <v>0</v>
      </c>
      <c r="GI254">
        <v>0</v>
      </c>
      <c r="GJ254">
        <v>0</v>
      </c>
      <c r="GK254">
        <f>ROUND(R254*(R12)/100,2)</f>
        <v>437.21</v>
      </c>
      <c r="GL254">
        <f>ROUND(IF(AND(BH254=3,BI254=3,FS254&lt;&gt;0),P254,0),2)</f>
        <v>0</v>
      </c>
      <c r="GM254">
        <f>O254+X254+Y254+GK254</f>
        <v>2475.34</v>
      </c>
      <c r="GN254">
        <f>ROUND(IF(OR(BI254=0,BI254=1),O254+X254+Y254+GK254,0),2)</f>
        <v>2475.34</v>
      </c>
      <c r="GO254">
        <f>ROUND(IF(BI254=2,O254+X254+Y254+GK254,0),2)</f>
        <v>0</v>
      </c>
      <c r="GP254">
        <f>ROUND(IF(BI254=4,O254+X254+Y254+GK254,0),2)</f>
        <v>0</v>
      </c>
      <c r="GR254">
        <v>0</v>
      </c>
    </row>
    <row r="256" spans="1:118" ht="12.75">
      <c r="A256" s="2">
        <v>51</v>
      </c>
      <c r="B256" s="2">
        <f>B250</f>
        <v>1</v>
      </c>
      <c r="C256" s="2">
        <f>A250</f>
        <v>4</v>
      </c>
      <c r="D256" s="2">
        <f>ROW(A250)</f>
        <v>250</v>
      </c>
      <c r="E256" s="2"/>
      <c r="F256" s="2" t="str">
        <f>IF(F250&lt;&gt;"",F250,"")</f>
        <v>Новый раздел</v>
      </c>
      <c r="G256" s="2" t="str">
        <f>IF(G250&lt;&gt;"",G250,"")</f>
        <v>Организация дорожного движения на период строительства</v>
      </c>
      <c r="H256" s="2"/>
      <c r="I256" s="2"/>
      <c r="J256" s="2"/>
      <c r="K256" s="2"/>
      <c r="L256" s="2"/>
      <c r="M256" s="2"/>
      <c r="N256" s="2"/>
      <c r="O256" s="2">
        <f aca="true" t="shared" si="177" ref="O256:T256">ROUND(AB256,2)</f>
        <v>1168.69</v>
      </c>
      <c r="P256" s="2">
        <f t="shared" si="177"/>
        <v>0</v>
      </c>
      <c r="Q256" s="2">
        <f t="shared" si="177"/>
        <v>632</v>
      </c>
      <c r="R256" s="2">
        <f t="shared" si="177"/>
        <v>261.8</v>
      </c>
      <c r="S256" s="2">
        <f t="shared" si="177"/>
        <v>536.69</v>
      </c>
      <c r="T256" s="2">
        <f t="shared" si="177"/>
        <v>0</v>
      </c>
      <c r="U256" s="2">
        <f>AH256</f>
        <v>4</v>
      </c>
      <c r="V256" s="2">
        <f>AI256</f>
        <v>0</v>
      </c>
      <c r="W256" s="2">
        <f>ROUND(AJ256,2)</f>
        <v>0</v>
      </c>
      <c r="X256" s="2">
        <f>ROUND(AK256,2)</f>
        <v>644.03</v>
      </c>
      <c r="Y256" s="2">
        <f>ROUND(AL256,2)</f>
        <v>225.41</v>
      </c>
      <c r="Z256" s="2"/>
      <c r="AA256" s="2"/>
      <c r="AB256" s="2">
        <f>ROUND(SUMIF(AA254:AA254,"=30357491",O254:O254),2)</f>
        <v>1168.69</v>
      </c>
      <c r="AC256" s="2">
        <f>ROUND(SUMIF(AA254:AA254,"=30357491",P254:P254),2)</f>
        <v>0</v>
      </c>
      <c r="AD256" s="2">
        <f>ROUND(SUMIF(AA254:AA254,"=30357491",Q254:Q254),2)</f>
        <v>632</v>
      </c>
      <c r="AE256" s="2">
        <f>ROUND(SUMIF(AA254:AA254,"=30357491",R254:R254),2)</f>
        <v>261.8</v>
      </c>
      <c r="AF256" s="2">
        <f>ROUND(SUMIF(AA254:AA254,"=30357491",S254:S254),2)</f>
        <v>536.69</v>
      </c>
      <c r="AG256" s="2">
        <f>ROUND(SUMIF(AA254:AA254,"=30357491",T254:T254),2)</f>
        <v>0</v>
      </c>
      <c r="AH256" s="2">
        <f>SUMIF(AA254:AA254,"=30357491",U254:U254)</f>
        <v>4</v>
      </c>
      <c r="AI256" s="2">
        <f>SUMIF(AA254:AA254,"=30357491",V254:V254)</f>
        <v>0</v>
      </c>
      <c r="AJ256" s="2">
        <f>ROUND(SUMIF(AA254:AA254,"=30357491",W254:W254),2)</f>
        <v>0</v>
      </c>
      <c r="AK256" s="2">
        <f>ROUND(SUMIF(AA254:AA254,"=30357491",X254:X254),2)</f>
        <v>644.03</v>
      </c>
      <c r="AL256" s="2">
        <f>ROUND(SUMIF(AA254:AA254,"=30357491",Y254:Y254),2)</f>
        <v>225.41</v>
      </c>
      <c r="AM256" s="2"/>
      <c r="AN256" s="2"/>
      <c r="AO256" s="2">
        <f aca="true" t="shared" si="178" ref="AO256:AU256">ROUND(BB256,2)</f>
        <v>0</v>
      </c>
      <c r="AP256" s="2">
        <f t="shared" si="178"/>
        <v>0</v>
      </c>
      <c r="AQ256" s="2">
        <f t="shared" si="178"/>
        <v>0</v>
      </c>
      <c r="AR256" s="2">
        <f t="shared" si="178"/>
        <v>2475.34</v>
      </c>
      <c r="AS256" s="2">
        <f t="shared" si="178"/>
        <v>2475.34</v>
      </c>
      <c r="AT256" s="2">
        <f t="shared" si="178"/>
        <v>0</v>
      </c>
      <c r="AU256" s="2">
        <f t="shared" si="178"/>
        <v>0</v>
      </c>
      <c r="AV256" s="2"/>
      <c r="AW256" s="2"/>
      <c r="AX256" s="2"/>
      <c r="AY256" s="2"/>
      <c r="AZ256" s="2"/>
      <c r="BA256" s="2"/>
      <c r="BB256" s="2">
        <f>ROUND(SUMIF(AA254:AA254,"=30357491",FQ254:FQ254),2)</f>
        <v>0</v>
      </c>
      <c r="BC256" s="2">
        <f>ROUND(SUMIF(AA254:AA254,"=30357491",FR254:FR254),2)</f>
        <v>0</v>
      </c>
      <c r="BD256" s="2">
        <f>ROUND(SUMIF(AA254:AA254,"=30357491",GL254:GL254),2)</f>
        <v>0</v>
      </c>
      <c r="BE256" s="2">
        <f>ROUND(SUMIF(AA254:AA254,"=30357491",GM254:GM254),2)</f>
        <v>2475.34</v>
      </c>
      <c r="BF256" s="2">
        <f>ROUND(SUMIF(AA254:AA254,"=30357491",GN254:GN254),2)</f>
        <v>2475.34</v>
      </c>
      <c r="BG256" s="2">
        <f>ROUND(SUMIF(AA254:AA254,"=30357491",GO254:GO254),2)</f>
        <v>0</v>
      </c>
      <c r="BH256" s="2">
        <f>ROUND(SUMIF(AA254:AA254,"=30357491",GP254:GP254),2)</f>
        <v>0</v>
      </c>
      <c r="BI256" s="2"/>
      <c r="BJ256" s="2"/>
      <c r="BK256" s="2"/>
      <c r="BL256" s="2"/>
      <c r="BM256" s="2"/>
      <c r="BN256" s="2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>
        <v>0</v>
      </c>
    </row>
    <row r="258" spans="1:16" ht="12.75">
      <c r="A258" s="4">
        <v>50</v>
      </c>
      <c r="B258" s="4">
        <v>0</v>
      </c>
      <c r="C258" s="4">
        <v>0</v>
      </c>
      <c r="D258" s="4">
        <v>1</v>
      </c>
      <c r="E258" s="4">
        <v>201</v>
      </c>
      <c r="F258" s="4">
        <f>ROUND(Source!O256,O258)</f>
        <v>1168.69</v>
      </c>
      <c r="G258" s="4" t="s">
        <v>37</v>
      </c>
      <c r="H258" s="4" t="s">
        <v>38</v>
      </c>
      <c r="I258" s="4"/>
      <c r="J258" s="4"/>
      <c r="K258" s="4">
        <v>201</v>
      </c>
      <c r="L258" s="4">
        <v>1</v>
      </c>
      <c r="M258" s="4">
        <v>3</v>
      </c>
      <c r="N258" s="4" t="s">
        <v>6</v>
      </c>
      <c r="O258" s="4">
        <v>2</v>
      </c>
      <c r="P258" s="4"/>
    </row>
    <row r="259" spans="1:16" ht="12.75">
      <c r="A259" s="4">
        <v>50</v>
      </c>
      <c r="B259" s="4">
        <v>0</v>
      </c>
      <c r="C259" s="4">
        <v>0</v>
      </c>
      <c r="D259" s="4">
        <v>1</v>
      </c>
      <c r="E259" s="4">
        <v>202</v>
      </c>
      <c r="F259" s="4">
        <f>ROUND(Source!P256,O259)</f>
        <v>0</v>
      </c>
      <c r="G259" s="4" t="s">
        <v>39</v>
      </c>
      <c r="H259" s="4" t="s">
        <v>40</v>
      </c>
      <c r="I259" s="4"/>
      <c r="J259" s="4"/>
      <c r="K259" s="4">
        <v>202</v>
      </c>
      <c r="L259" s="4">
        <v>2</v>
      </c>
      <c r="M259" s="4">
        <v>3</v>
      </c>
      <c r="N259" s="4" t="s">
        <v>6</v>
      </c>
      <c r="O259" s="4">
        <v>2</v>
      </c>
      <c r="P259" s="4"/>
    </row>
    <row r="260" spans="1:16" ht="12.75">
      <c r="A260" s="4">
        <v>50</v>
      </c>
      <c r="B260" s="4">
        <v>0</v>
      </c>
      <c r="C260" s="4">
        <v>0</v>
      </c>
      <c r="D260" s="4">
        <v>1</v>
      </c>
      <c r="E260" s="4">
        <v>222</v>
      </c>
      <c r="F260" s="4">
        <f>ROUND(Source!AO256,O260)</f>
        <v>0</v>
      </c>
      <c r="G260" s="4" t="s">
        <v>41</v>
      </c>
      <c r="H260" s="4" t="s">
        <v>42</v>
      </c>
      <c r="I260" s="4"/>
      <c r="J260" s="4"/>
      <c r="K260" s="4">
        <v>222</v>
      </c>
      <c r="L260" s="4">
        <v>3</v>
      </c>
      <c r="M260" s="4">
        <v>3</v>
      </c>
      <c r="N260" s="4" t="s">
        <v>6</v>
      </c>
      <c r="O260" s="4">
        <v>2</v>
      </c>
      <c r="P260" s="4"/>
    </row>
    <row r="261" spans="1:16" ht="12.75">
      <c r="A261" s="4">
        <v>50</v>
      </c>
      <c r="B261" s="4">
        <v>0</v>
      </c>
      <c r="C261" s="4">
        <v>0</v>
      </c>
      <c r="D261" s="4">
        <v>1</v>
      </c>
      <c r="E261" s="4">
        <v>216</v>
      </c>
      <c r="F261" s="4">
        <f>ROUND(Source!AP256,O261)</f>
        <v>0</v>
      </c>
      <c r="G261" s="4" t="s">
        <v>43</v>
      </c>
      <c r="H261" s="4" t="s">
        <v>44</v>
      </c>
      <c r="I261" s="4"/>
      <c r="J261" s="4"/>
      <c r="K261" s="4">
        <v>216</v>
      </c>
      <c r="L261" s="4">
        <v>4</v>
      </c>
      <c r="M261" s="4">
        <v>3</v>
      </c>
      <c r="N261" s="4" t="s">
        <v>6</v>
      </c>
      <c r="O261" s="4">
        <v>2</v>
      </c>
      <c r="P261" s="4"/>
    </row>
    <row r="262" spans="1:16" ht="12.75">
      <c r="A262" s="4">
        <v>50</v>
      </c>
      <c r="B262" s="4">
        <v>0</v>
      </c>
      <c r="C262" s="4">
        <v>0</v>
      </c>
      <c r="D262" s="4">
        <v>1</v>
      </c>
      <c r="E262" s="4">
        <v>223</v>
      </c>
      <c r="F262" s="4">
        <f>ROUND(Source!AQ256,O262)</f>
        <v>0</v>
      </c>
      <c r="G262" s="4" t="s">
        <v>45</v>
      </c>
      <c r="H262" s="4" t="s">
        <v>46</v>
      </c>
      <c r="I262" s="4"/>
      <c r="J262" s="4"/>
      <c r="K262" s="4">
        <v>223</v>
      </c>
      <c r="L262" s="4">
        <v>5</v>
      </c>
      <c r="M262" s="4">
        <v>3</v>
      </c>
      <c r="N262" s="4" t="s">
        <v>6</v>
      </c>
      <c r="O262" s="4">
        <v>2</v>
      </c>
      <c r="P262" s="4"/>
    </row>
    <row r="263" spans="1:16" ht="12.75">
      <c r="A263" s="4">
        <v>50</v>
      </c>
      <c r="B263" s="4">
        <v>0</v>
      </c>
      <c r="C263" s="4">
        <v>0</v>
      </c>
      <c r="D263" s="4">
        <v>1</v>
      </c>
      <c r="E263" s="4">
        <v>203</v>
      </c>
      <c r="F263" s="4">
        <f>ROUND(Source!Q256,O263)</f>
        <v>632</v>
      </c>
      <c r="G263" s="4" t="s">
        <v>47</v>
      </c>
      <c r="H263" s="4" t="s">
        <v>48</v>
      </c>
      <c r="I263" s="4"/>
      <c r="J263" s="4"/>
      <c r="K263" s="4">
        <v>203</v>
      </c>
      <c r="L263" s="4">
        <v>6</v>
      </c>
      <c r="M263" s="4">
        <v>3</v>
      </c>
      <c r="N263" s="4" t="s">
        <v>6</v>
      </c>
      <c r="O263" s="4">
        <v>2</v>
      </c>
      <c r="P263" s="4"/>
    </row>
    <row r="264" spans="1:16" ht="12.75">
      <c r="A264" s="4">
        <v>50</v>
      </c>
      <c r="B264" s="4">
        <v>0</v>
      </c>
      <c r="C264" s="4">
        <v>0</v>
      </c>
      <c r="D264" s="4">
        <v>1</v>
      </c>
      <c r="E264" s="4">
        <v>204</v>
      </c>
      <c r="F264" s="4">
        <f>ROUND(Source!R256,O264)</f>
        <v>261.8</v>
      </c>
      <c r="G264" s="4" t="s">
        <v>49</v>
      </c>
      <c r="H264" s="4" t="s">
        <v>50</v>
      </c>
      <c r="I264" s="4"/>
      <c r="J264" s="4"/>
      <c r="K264" s="4">
        <v>204</v>
      </c>
      <c r="L264" s="4">
        <v>7</v>
      </c>
      <c r="M264" s="4">
        <v>3</v>
      </c>
      <c r="N264" s="4" t="s">
        <v>6</v>
      </c>
      <c r="O264" s="4">
        <v>2</v>
      </c>
      <c r="P264" s="4"/>
    </row>
    <row r="265" spans="1:16" ht="12.75">
      <c r="A265" s="4">
        <v>50</v>
      </c>
      <c r="B265" s="4">
        <v>0</v>
      </c>
      <c r="C265" s="4">
        <v>0</v>
      </c>
      <c r="D265" s="4">
        <v>1</v>
      </c>
      <c r="E265" s="4">
        <v>205</v>
      </c>
      <c r="F265" s="4">
        <f>ROUND(Source!S256,O265)</f>
        <v>536.69</v>
      </c>
      <c r="G265" s="4" t="s">
        <v>51</v>
      </c>
      <c r="H265" s="4" t="s">
        <v>52</v>
      </c>
      <c r="I265" s="4"/>
      <c r="J265" s="4"/>
      <c r="K265" s="4">
        <v>205</v>
      </c>
      <c r="L265" s="4">
        <v>8</v>
      </c>
      <c r="M265" s="4">
        <v>3</v>
      </c>
      <c r="N265" s="4" t="s">
        <v>6</v>
      </c>
      <c r="O265" s="4">
        <v>2</v>
      </c>
      <c r="P265" s="4"/>
    </row>
    <row r="266" spans="1:16" ht="12.75">
      <c r="A266" s="4">
        <v>50</v>
      </c>
      <c r="B266" s="4">
        <v>0</v>
      </c>
      <c r="C266" s="4">
        <v>0</v>
      </c>
      <c r="D266" s="4">
        <v>1</v>
      </c>
      <c r="E266" s="4">
        <v>214</v>
      </c>
      <c r="F266" s="4">
        <f>ROUND(Source!AS256,O266)</f>
        <v>2475.34</v>
      </c>
      <c r="G266" s="4" t="s">
        <v>53</v>
      </c>
      <c r="H266" s="4" t="s">
        <v>54</v>
      </c>
      <c r="I266" s="4"/>
      <c r="J266" s="4"/>
      <c r="K266" s="4">
        <v>214</v>
      </c>
      <c r="L266" s="4">
        <v>9</v>
      </c>
      <c r="M266" s="4">
        <v>3</v>
      </c>
      <c r="N266" s="4" t="s">
        <v>6</v>
      </c>
      <c r="O266" s="4">
        <v>2</v>
      </c>
      <c r="P266" s="4"/>
    </row>
    <row r="267" spans="1:16" ht="12.75">
      <c r="A267" s="4">
        <v>50</v>
      </c>
      <c r="B267" s="4">
        <v>0</v>
      </c>
      <c r="C267" s="4">
        <v>0</v>
      </c>
      <c r="D267" s="4">
        <v>1</v>
      </c>
      <c r="E267" s="4">
        <v>215</v>
      </c>
      <c r="F267" s="4">
        <f>ROUND(Source!AT256,O267)</f>
        <v>0</v>
      </c>
      <c r="G267" s="4" t="s">
        <v>55</v>
      </c>
      <c r="H267" s="4" t="s">
        <v>56</v>
      </c>
      <c r="I267" s="4"/>
      <c r="J267" s="4"/>
      <c r="K267" s="4">
        <v>215</v>
      </c>
      <c r="L267" s="4">
        <v>10</v>
      </c>
      <c r="M267" s="4">
        <v>3</v>
      </c>
      <c r="N267" s="4" t="s">
        <v>6</v>
      </c>
      <c r="O267" s="4">
        <v>2</v>
      </c>
      <c r="P267" s="4"/>
    </row>
    <row r="268" spans="1:16" ht="12.75">
      <c r="A268" s="4">
        <v>50</v>
      </c>
      <c r="B268" s="4">
        <v>0</v>
      </c>
      <c r="C268" s="4">
        <v>0</v>
      </c>
      <c r="D268" s="4">
        <v>1</v>
      </c>
      <c r="E268" s="4">
        <v>217</v>
      </c>
      <c r="F268" s="4">
        <f>ROUND(Source!AU256,O268)</f>
        <v>0</v>
      </c>
      <c r="G268" s="4" t="s">
        <v>57</v>
      </c>
      <c r="H268" s="4" t="s">
        <v>58</v>
      </c>
      <c r="I268" s="4"/>
      <c r="J268" s="4"/>
      <c r="K268" s="4">
        <v>217</v>
      </c>
      <c r="L268" s="4">
        <v>11</v>
      </c>
      <c r="M268" s="4">
        <v>3</v>
      </c>
      <c r="N268" s="4" t="s">
        <v>6</v>
      </c>
      <c r="O268" s="4">
        <v>2</v>
      </c>
      <c r="P268" s="4"/>
    </row>
    <row r="269" spans="1:16" ht="12.75">
      <c r="A269" s="4">
        <v>50</v>
      </c>
      <c r="B269" s="4">
        <v>0</v>
      </c>
      <c r="C269" s="4">
        <v>0</v>
      </c>
      <c r="D269" s="4">
        <v>1</v>
      </c>
      <c r="E269" s="4">
        <v>206</v>
      </c>
      <c r="F269" s="4">
        <f>ROUND(Source!T256,O269)</f>
        <v>0</v>
      </c>
      <c r="G269" s="4" t="s">
        <v>59</v>
      </c>
      <c r="H269" s="4" t="s">
        <v>60</v>
      </c>
      <c r="I269" s="4"/>
      <c r="J269" s="4"/>
      <c r="K269" s="4">
        <v>206</v>
      </c>
      <c r="L269" s="4">
        <v>12</v>
      </c>
      <c r="M269" s="4">
        <v>3</v>
      </c>
      <c r="N269" s="4" t="s">
        <v>6</v>
      </c>
      <c r="O269" s="4">
        <v>2</v>
      </c>
      <c r="P269" s="4"/>
    </row>
    <row r="270" spans="1:16" ht="12.75">
      <c r="A270" s="4">
        <v>50</v>
      </c>
      <c r="B270" s="4">
        <v>0</v>
      </c>
      <c r="C270" s="4">
        <v>0</v>
      </c>
      <c r="D270" s="4">
        <v>1</v>
      </c>
      <c r="E270" s="4">
        <v>207</v>
      </c>
      <c r="F270" s="4">
        <f>ROUND(Source!U256,O270)</f>
        <v>4</v>
      </c>
      <c r="G270" s="4" t="s">
        <v>61</v>
      </c>
      <c r="H270" s="4" t="s">
        <v>62</v>
      </c>
      <c r="I270" s="4"/>
      <c r="J270" s="4"/>
      <c r="K270" s="4">
        <v>207</v>
      </c>
      <c r="L270" s="4">
        <v>13</v>
      </c>
      <c r="M270" s="4">
        <v>3</v>
      </c>
      <c r="N270" s="4" t="s">
        <v>6</v>
      </c>
      <c r="O270" s="4">
        <v>2</v>
      </c>
      <c r="P270" s="4"/>
    </row>
    <row r="271" spans="1:16" ht="12.75">
      <c r="A271" s="4">
        <v>50</v>
      </c>
      <c r="B271" s="4">
        <v>0</v>
      </c>
      <c r="C271" s="4">
        <v>0</v>
      </c>
      <c r="D271" s="4">
        <v>1</v>
      </c>
      <c r="E271" s="4">
        <v>208</v>
      </c>
      <c r="F271" s="4">
        <f>ROUND(Source!V256,O271)</f>
        <v>0</v>
      </c>
      <c r="G271" s="4" t="s">
        <v>63</v>
      </c>
      <c r="H271" s="4" t="s">
        <v>64</v>
      </c>
      <c r="I271" s="4"/>
      <c r="J271" s="4"/>
      <c r="K271" s="4">
        <v>208</v>
      </c>
      <c r="L271" s="4">
        <v>14</v>
      </c>
      <c r="M271" s="4">
        <v>3</v>
      </c>
      <c r="N271" s="4" t="s">
        <v>6</v>
      </c>
      <c r="O271" s="4">
        <v>2</v>
      </c>
      <c r="P271" s="4"/>
    </row>
    <row r="272" spans="1:16" ht="12.75">
      <c r="A272" s="4">
        <v>50</v>
      </c>
      <c r="B272" s="4">
        <v>0</v>
      </c>
      <c r="C272" s="4">
        <v>0</v>
      </c>
      <c r="D272" s="4">
        <v>1</v>
      </c>
      <c r="E272" s="4">
        <v>209</v>
      </c>
      <c r="F272" s="4">
        <f>ROUND(Source!W256,O272)</f>
        <v>0</v>
      </c>
      <c r="G272" s="4" t="s">
        <v>65</v>
      </c>
      <c r="H272" s="4" t="s">
        <v>66</v>
      </c>
      <c r="I272" s="4"/>
      <c r="J272" s="4"/>
      <c r="K272" s="4">
        <v>209</v>
      </c>
      <c r="L272" s="4">
        <v>15</v>
      </c>
      <c r="M272" s="4">
        <v>3</v>
      </c>
      <c r="N272" s="4" t="s">
        <v>6</v>
      </c>
      <c r="O272" s="4">
        <v>2</v>
      </c>
      <c r="P272" s="4"/>
    </row>
    <row r="273" spans="1:16" ht="12.75">
      <c r="A273" s="4">
        <v>50</v>
      </c>
      <c r="B273" s="4">
        <v>0</v>
      </c>
      <c r="C273" s="4">
        <v>0</v>
      </c>
      <c r="D273" s="4">
        <v>1</v>
      </c>
      <c r="E273" s="4">
        <v>210</v>
      </c>
      <c r="F273" s="4">
        <f>ROUND(Source!X256,O273)</f>
        <v>644.03</v>
      </c>
      <c r="G273" s="4" t="s">
        <v>67</v>
      </c>
      <c r="H273" s="4" t="s">
        <v>68</v>
      </c>
      <c r="I273" s="4"/>
      <c r="J273" s="4"/>
      <c r="K273" s="4">
        <v>210</v>
      </c>
      <c r="L273" s="4">
        <v>16</v>
      </c>
      <c r="M273" s="4">
        <v>3</v>
      </c>
      <c r="N273" s="4" t="s">
        <v>6</v>
      </c>
      <c r="O273" s="4">
        <v>2</v>
      </c>
      <c r="P273" s="4"/>
    </row>
    <row r="274" spans="1:16" ht="12.75">
      <c r="A274" s="4">
        <v>50</v>
      </c>
      <c r="B274" s="4">
        <v>0</v>
      </c>
      <c r="C274" s="4">
        <v>0</v>
      </c>
      <c r="D274" s="4">
        <v>1</v>
      </c>
      <c r="E274" s="4">
        <v>211</v>
      </c>
      <c r="F274" s="4">
        <f>ROUND(Source!Y256,O274)</f>
        <v>225.41</v>
      </c>
      <c r="G274" s="4" t="s">
        <v>69</v>
      </c>
      <c r="H274" s="4" t="s">
        <v>70</v>
      </c>
      <c r="I274" s="4"/>
      <c r="J274" s="4"/>
      <c r="K274" s="4">
        <v>211</v>
      </c>
      <c r="L274" s="4">
        <v>17</v>
      </c>
      <c r="M274" s="4">
        <v>3</v>
      </c>
      <c r="N274" s="4" t="s">
        <v>6</v>
      </c>
      <c r="O274" s="4">
        <v>2</v>
      </c>
      <c r="P274" s="4"/>
    </row>
    <row r="275" spans="1:16" ht="12.75">
      <c r="A275" s="4">
        <v>50</v>
      </c>
      <c r="B275" s="4">
        <v>0</v>
      </c>
      <c r="C275" s="4">
        <v>0</v>
      </c>
      <c r="D275" s="4">
        <v>1</v>
      </c>
      <c r="E275" s="4">
        <v>224</v>
      </c>
      <c r="F275" s="4">
        <f>ROUND(Source!AR256,O275)</f>
        <v>2475.34</v>
      </c>
      <c r="G275" s="4" t="s">
        <v>71</v>
      </c>
      <c r="H275" s="4" t="s">
        <v>72</v>
      </c>
      <c r="I275" s="4"/>
      <c r="J275" s="4"/>
      <c r="K275" s="4">
        <v>224</v>
      </c>
      <c r="L275" s="4">
        <v>18</v>
      </c>
      <c r="M275" s="4">
        <v>3</v>
      </c>
      <c r="N275" s="4" t="s">
        <v>6</v>
      </c>
      <c r="O275" s="4">
        <v>2</v>
      </c>
      <c r="P275" s="4"/>
    </row>
    <row r="277" spans="1:118" ht="12.75">
      <c r="A277" s="2">
        <v>51</v>
      </c>
      <c r="B277" s="2">
        <f>B20</f>
        <v>1</v>
      </c>
      <c r="C277" s="2">
        <f>A20</f>
        <v>3</v>
      </c>
      <c r="D277" s="2">
        <f>ROW(A20)</f>
        <v>20</v>
      </c>
      <c r="E277" s="2"/>
      <c r="F277" s="2" t="str">
        <f>IF(F20&lt;&gt;"",F20,"")</f>
        <v>13/55-381</v>
      </c>
      <c r="G277" s="2" t="str">
        <f>IF(G20&lt;&gt;"",G20,"")</f>
        <v>на установку периферийного оборудования системы телеобзора на улично-дорожной сети города Москвы по адресу:</v>
      </c>
      <c r="H277" s="2"/>
      <c r="I277" s="2"/>
      <c r="J277" s="2"/>
      <c r="K277" s="2"/>
      <c r="L277" s="2"/>
      <c r="M277" s="2"/>
      <c r="N277" s="2"/>
      <c r="O277" s="2">
        <f aca="true" t="shared" si="179" ref="O277:T277">ROUND(O31+O77+O117+O146+O200+O229+O256+AB277,2)</f>
        <v>482269.12</v>
      </c>
      <c r="P277" s="2">
        <f t="shared" si="179"/>
        <v>438272.83</v>
      </c>
      <c r="Q277" s="2">
        <f t="shared" si="179"/>
        <v>18878.83</v>
      </c>
      <c r="R277" s="2">
        <f t="shared" si="179"/>
        <v>7339.14</v>
      </c>
      <c r="S277" s="2">
        <f t="shared" si="179"/>
        <v>25117.46</v>
      </c>
      <c r="T277" s="2">
        <f t="shared" si="179"/>
        <v>0</v>
      </c>
      <c r="U277" s="2">
        <f>U31+U77+U117+U146+U200+U229+U256+AH277</f>
        <v>146.696148544</v>
      </c>
      <c r="V277" s="2">
        <f>V31+V77+V117+V146+V200+V229+V256+AI277</f>
        <v>0</v>
      </c>
      <c r="W277" s="2">
        <f>ROUND(W31+W77+W117+W146+W200+W229+W256+AJ277,2)</f>
        <v>0</v>
      </c>
      <c r="X277" s="2">
        <f>ROUND(X31+X77+X117+X146+X200+X229+X256+AK277,2)</f>
        <v>23980.07</v>
      </c>
      <c r="Y277" s="2">
        <f>ROUND(Y31+Y77+Y117+Y146+Y200+Y229+Y256+AL277,2)</f>
        <v>10602.28</v>
      </c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>
        <f aca="true" t="shared" si="180" ref="AO277:AU277">ROUND(AO31+AO77+AO117+AO146+AO200+AO229+AO256+BB277,2)</f>
        <v>0</v>
      </c>
      <c r="AP277" s="2">
        <f t="shared" si="180"/>
        <v>352725.37</v>
      </c>
      <c r="AQ277" s="2">
        <f t="shared" si="180"/>
        <v>0</v>
      </c>
      <c r="AR277" s="2">
        <f t="shared" si="180"/>
        <v>529107.84</v>
      </c>
      <c r="AS277" s="2">
        <f t="shared" si="180"/>
        <v>14799.02</v>
      </c>
      <c r="AT277" s="2">
        <f t="shared" si="180"/>
        <v>159913.25</v>
      </c>
      <c r="AU277" s="2">
        <f t="shared" si="180"/>
        <v>1670.2</v>
      </c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  <c r="DI277" s="3"/>
      <c r="DJ277" s="3"/>
      <c r="DK277" s="3"/>
      <c r="DL277" s="3"/>
      <c r="DM277" s="3"/>
      <c r="DN277" s="3">
        <v>0</v>
      </c>
    </row>
    <row r="279" spans="1:16" ht="12.75">
      <c r="A279" s="4">
        <v>50</v>
      </c>
      <c r="B279" s="4">
        <v>0</v>
      </c>
      <c r="C279" s="4">
        <v>0</v>
      </c>
      <c r="D279" s="4">
        <v>1</v>
      </c>
      <c r="E279" s="4">
        <v>201</v>
      </c>
      <c r="F279" s="4">
        <f>ROUND(Source!O277,O279)</f>
        <v>482269.12</v>
      </c>
      <c r="G279" s="4" t="s">
        <v>37</v>
      </c>
      <c r="H279" s="4" t="s">
        <v>38</v>
      </c>
      <c r="I279" s="4"/>
      <c r="J279" s="4"/>
      <c r="K279" s="4">
        <v>201</v>
      </c>
      <c r="L279" s="4">
        <v>1</v>
      </c>
      <c r="M279" s="4">
        <v>3</v>
      </c>
      <c r="N279" s="4" t="s">
        <v>6</v>
      </c>
      <c r="O279" s="4">
        <v>2</v>
      </c>
      <c r="P279" s="4"/>
    </row>
    <row r="280" spans="1:16" ht="12.75">
      <c r="A280" s="4">
        <v>50</v>
      </c>
      <c r="B280" s="4">
        <v>0</v>
      </c>
      <c r="C280" s="4">
        <v>0</v>
      </c>
      <c r="D280" s="4">
        <v>1</v>
      </c>
      <c r="E280" s="4">
        <v>202</v>
      </c>
      <c r="F280" s="4">
        <f>ROUND(Source!P277,O280)</f>
        <v>438272.83</v>
      </c>
      <c r="G280" s="4" t="s">
        <v>39</v>
      </c>
      <c r="H280" s="4" t="s">
        <v>40</v>
      </c>
      <c r="I280" s="4"/>
      <c r="J280" s="4"/>
      <c r="K280" s="4">
        <v>202</v>
      </c>
      <c r="L280" s="4">
        <v>2</v>
      </c>
      <c r="M280" s="4">
        <v>3</v>
      </c>
      <c r="N280" s="4" t="s">
        <v>6</v>
      </c>
      <c r="O280" s="4">
        <v>2</v>
      </c>
      <c r="P280" s="4"/>
    </row>
    <row r="281" spans="1:16" ht="12.75">
      <c r="A281" s="4">
        <v>50</v>
      </c>
      <c r="B281" s="4">
        <v>0</v>
      </c>
      <c r="C281" s="4">
        <v>0</v>
      </c>
      <c r="D281" s="4">
        <v>1</v>
      </c>
      <c r="E281" s="4">
        <v>222</v>
      </c>
      <c r="F281" s="4">
        <f>ROUND(Source!AO277,O281)</f>
        <v>0</v>
      </c>
      <c r="G281" s="4" t="s">
        <v>41</v>
      </c>
      <c r="H281" s="4" t="s">
        <v>42</v>
      </c>
      <c r="I281" s="4"/>
      <c r="J281" s="4"/>
      <c r="K281" s="4">
        <v>222</v>
      </c>
      <c r="L281" s="4">
        <v>3</v>
      </c>
      <c r="M281" s="4">
        <v>3</v>
      </c>
      <c r="N281" s="4" t="s">
        <v>6</v>
      </c>
      <c r="O281" s="4">
        <v>2</v>
      </c>
      <c r="P281" s="4"/>
    </row>
    <row r="282" spans="1:16" ht="12.75">
      <c r="A282" s="4">
        <v>50</v>
      </c>
      <c r="B282" s="4">
        <v>0</v>
      </c>
      <c r="C282" s="4">
        <v>0</v>
      </c>
      <c r="D282" s="4">
        <v>1</v>
      </c>
      <c r="E282" s="4">
        <v>216</v>
      </c>
      <c r="F282" s="4">
        <f>ROUND(Source!AP277,O282)</f>
        <v>352725.37</v>
      </c>
      <c r="G282" s="4" t="s">
        <v>43</v>
      </c>
      <c r="H282" s="4" t="s">
        <v>44</v>
      </c>
      <c r="I282" s="4"/>
      <c r="J282" s="4"/>
      <c r="K282" s="4">
        <v>216</v>
      </c>
      <c r="L282" s="4">
        <v>4</v>
      </c>
      <c r="M282" s="4">
        <v>3</v>
      </c>
      <c r="N282" s="4" t="s">
        <v>6</v>
      </c>
      <c r="O282" s="4">
        <v>2</v>
      </c>
      <c r="P282" s="4"/>
    </row>
    <row r="283" spans="1:16" ht="12.75">
      <c r="A283" s="4">
        <v>50</v>
      </c>
      <c r="B283" s="4">
        <v>0</v>
      </c>
      <c r="C283" s="4">
        <v>0</v>
      </c>
      <c r="D283" s="4">
        <v>1</v>
      </c>
      <c r="E283" s="4">
        <v>223</v>
      </c>
      <c r="F283" s="4">
        <f>ROUND(Source!AQ277,O283)</f>
        <v>0</v>
      </c>
      <c r="G283" s="4" t="s">
        <v>45</v>
      </c>
      <c r="H283" s="4" t="s">
        <v>46</v>
      </c>
      <c r="I283" s="4"/>
      <c r="J283" s="4"/>
      <c r="K283" s="4">
        <v>223</v>
      </c>
      <c r="L283" s="4">
        <v>5</v>
      </c>
      <c r="M283" s="4">
        <v>3</v>
      </c>
      <c r="N283" s="4" t="s">
        <v>6</v>
      </c>
      <c r="O283" s="4">
        <v>2</v>
      </c>
      <c r="P283" s="4"/>
    </row>
    <row r="284" spans="1:16" ht="12.75">
      <c r="A284" s="4">
        <v>50</v>
      </c>
      <c r="B284" s="4">
        <v>0</v>
      </c>
      <c r="C284" s="4">
        <v>0</v>
      </c>
      <c r="D284" s="4">
        <v>1</v>
      </c>
      <c r="E284" s="4">
        <v>203</v>
      </c>
      <c r="F284" s="4">
        <f>ROUND(Source!Q277,O284)</f>
        <v>18878.83</v>
      </c>
      <c r="G284" s="4" t="s">
        <v>47</v>
      </c>
      <c r="H284" s="4" t="s">
        <v>48</v>
      </c>
      <c r="I284" s="4"/>
      <c r="J284" s="4"/>
      <c r="K284" s="4">
        <v>203</v>
      </c>
      <c r="L284" s="4">
        <v>6</v>
      </c>
      <c r="M284" s="4">
        <v>3</v>
      </c>
      <c r="N284" s="4" t="s">
        <v>6</v>
      </c>
      <c r="O284" s="4">
        <v>2</v>
      </c>
      <c r="P284" s="4"/>
    </row>
    <row r="285" spans="1:16" ht="12.75">
      <c r="A285" s="4">
        <v>50</v>
      </c>
      <c r="B285" s="4">
        <v>0</v>
      </c>
      <c r="C285" s="4">
        <v>0</v>
      </c>
      <c r="D285" s="4">
        <v>1</v>
      </c>
      <c r="E285" s="4">
        <v>204</v>
      </c>
      <c r="F285" s="4">
        <f>ROUND(Source!R277,O285)</f>
        <v>7339.14</v>
      </c>
      <c r="G285" s="4" t="s">
        <v>49</v>
      </c>
      <c r="H285" s="4" t="s">
        <v>50</v>
      </c>
      <c r="I285" s="4"/>
      <c r="J285" s="4"/>
      <c r="K285" s="4">
        <v>204</v>
      </c>
      <c r="L285" s="4">
        <v>7</v>
      </c>
      <c r="M285" s="4">
        <v>3</v>
      </c>
      <c r="N285" s="4" t="s">
        <v>6</v>
      </c>
      <c r="O285" s="4">
        <v>2</v>
      </c>
      <c r="P285" s="4"/>
    </row>
    <row r="286" spans="1:16" ht="12.75">
      <c r="A286" s="4">
        <v>50</v>
      </c>
      <c r="B286" s="4">
        <v>0</v>
      </c>
      <c r="C286" s="4">
        <v>0</v>
      </c>
      <c r="D286" s="4">
        <v>1</v>
      </c>
      <c r="E286" s="4">
        <v>205</v>
      </c>
      <c r="F286" s="4">
        <f>ROUND(Source!S277,O286)</f>
        <v>25117.46</v>
      </c>
      <c r="G286" s="4" t="s">
        <v>51</v>
      </c>
      <c r="H286" s="4" t="s">
        <v>52</v>
      </c>
      <c r="I286" s="4"/>
      <c r="J286" s="4"/>
      <c r="K286" s="4">
        <v>205</v>
      </c>
      <c r="L286" s="4">
        <v>8</v>
      </c>
      <c r="M286" s="4">
        <v>3</v>
      </c>
      <c r="N286" s="4" t="s">
        <v>6</v>
      </c>
      <c r="O286" s="4">
        <v>2</v>
      </c>
      <c r="P286" s="4"/>
    </row>
    <row r="287" spans="1:16" ht="12.75">
      <c r="A287" s="4">
        <v>50</v>
      </c>
      <c r="B287" s="4">
        <v>0</v>
      </c>
      <c r="C287" s="4">
        <v>0</v>
      </c>
      <c r="D287" s="4">
        <v>1</v>
      </c>
      <c r="E287" s="4">
        <v>214</v>
      </c>
      <c r="F287" s="4">
        <f>ROUND(Source!AS277,O287)</f>
        <v>14799.02</v>
      </c>
      <c r="G287" s="4" t="s">
        <v>53</v>
      </c>
      <c r="H287" s="4" t="s">
        <v>54</v>
      </c>
      <c r="I287" s="4"/>
      <c r="J287" s="4"/>
      <c r="K287" s="4">
        <v>214</v>
      </c>
      <c r="L287" s="4">
        <v>9</v>
      </c>
      <c r="M287" s="4">
        <v>3</v>
      </c>
      <c r="N287" s="4" t="s">
        <v>6</v>
      </c>
      <c r="O287" s="4">
        <v>2</v>
      </c>
      <c r="P287" s="4"/>
    </row>
    <row r="288" spans="1:16" ht="12.75">
      <c r="A288" s="4">
        <v>50</v>
      </c>
      <c r="B288" s="4">
        <v>0</v>
      </c>
      <c r="C288" s="4">
        <v>0</v>
      </c>
      <c r="D288" s="4">
        <v>1</v>
      </c>
      <c r="E288" s="4">
        <v>215</v>
      </c>
      <c r="F288" s="4">
        <f>ROUND(Source!AT277,O288)</f>
        <v>159913.25</v>
      </c>
      <c r="G288" s="4" t="s">
        <v>55</v>
      </c>
      <c r="H288" s="4" t="s">
        <v>56</v>
      </c>
      <c r="I288" s="4"/>
      <c r="J288" s="4"/>
      <c r="K288" s="4">
        <v>215</v>
      </c>
      <c r="L288" s="4">
        <v>10</v>
      </c>
      <c r="M288" s="4">
        <v>3</v>
      </c>
      <c r="N288" s="4" t="s">
        <v>6</v>
      </c>
      <c r="O288" s="4">
        <v>2</v>
      </c>
      <c r="P288" s="4"/>
    </row>
    <row r="289" spans="1:16" ht="12.75">
      <c r="A289" s="4">
        <v>50</v>
      </c>
      <c r="B289" s="4">
        <v>0</v>
      </c>
      <c r="C289" s="4">
        <v>0</v>
      </c>
      <c r="D289" s="4">
        <v>1</v>
      </c>
      <c r="E289" s="4">
        <v>217</v>
      </c>
      <c r="F289" s="4">
        <f>ROUND(Source!AU277,O289)</f>
        <v>1670.2</v>
      </c>
      <c r="G289" s="4" t="s">
        <v>57</v>
      </c>
      <c r="H289" s="4" t="s">
        <v>58</v>
      </c>
      <c r="I289" s="4"/>
      <c r="J289" s="4"/>
      <c r="K289" s="4">
        <v>217</v>
      </c>
      <c r="L289" s="4">
        <v>11</v>
      </c>
      <c r="M289" s="4">
        <v>3</v>
      </c>
      <c r="N289" s="4" t="s">
        <v>6</v>
      </c>
      <c r="O289" s="4">
        <v>2</v>
      </c>
      <c r="P289" s="4"/>
    </row>
    <row r="290" spans="1:16" ht="12.75">
      <c r="A290" s="4">
        <v>50</v>
      </c>
      <c r="B290" s="4">
        <v>0</v>
      </c>
      <c r="C290" s="4">
        <v>0</v>
      </c>
      <c r="D290" s="4">
        <v>1</v>
      </c>
      <c r="E290" s="4">
        <v>206</v>
      </c>
      <c r="F290" s="4">
        <f>ROUND(Source!T277,O290)</f>
        <v>0</v>
      </c>
      <c r="G290" s="4" t="s">
        <v>59</v>
      </c>
      <c r="H290" s="4" t="s">
        <v>60</v>
      </c>
      <c r="I290" s="4"/>
      <c r="J290" s="4"/>
      <c r="K290" s="4">
        <v>206</v>
      </c>
      <c r="L290" s="4">
        <v>12</v>
      </c>
      <c r="M290" s="4">
        <v>3</v>
      </c>
      <c r="N290" s="4" t="s">
        <v>6</v>
      </c>
      <c r="O290" s="4">
        <v>2</v>
      </c>
      <c r="P290" s="4"/>
    </row>
    <row r="291" spans="1:16" ht="12.75">
      <c r="A291" s="4">
        <v>50</v>
      </c>
      <c r="B291" s="4">
        <v>0</v>
      </c>
      <c r="C291" s="4">
        <v>0</v>
      </c>
      <c r="D291" s="4">
        <v>1</v>
      </c>
      <c r="E291" s="4">
        <v>207</v>
      </c>
      <c r="F291" s="4">
        <f>ROUND(Source!U277,O291)</f>
        <v>146.7</v>
      </c>
      <c r="G291" s="4" t="s">
        <v>61</v>
      </c>
      <c r="H291" s="4" t="s">
        <v>62</v>
      </c>
      <c r="I291" s="4"/>
      <c r="J291" s="4"/>
      <c r="K291" s="4">
        <v>207</v>
      </c>
      <c r="L291" s="4">
        <v>13</v>
      </c>
      <c r="M291" s="4">
        <v>3</v>
      </c>
      <c r="N291" s="4" t="s">
        <v>6</v>
      </c>
      <c r="O291" s="4">
        <v>2</v>
      </c>
      <c r="P291" s="4"/>
    </row>
    <row r="292" spans="1:16" ht="12.75">
      <c r="A292" s="4">
        <v>50</v>
      </c>
      <c r="B292" s="4">
        <v>0</v>
      </c>
      <c r="C292" s="4">
        <v>0</v>
      </c>
      <c r="D292" s="4">
        <v>1</v>
      </c>
      <c r="E292" s="4">
        <v>208</v>
      </c>
      <c r="F292" s="4">
        <f>ROUND(Source!V277,O292)</f>
        <v>0</v>
      </c>
      <c r="G292" s="4" t="s">
        <v>63</v>
      </c>
      <c r="H292" s="4" t="s">
        <v>64</v>
      </c>
      <c r="I292" s="4"/>
      <c r="J292" s="4"/>
      <c r="K292" s="4">
        <v>208</v>
      </c>
      <c r="L292" s="4">
        <v>14</v>
      </c>
      <c r="M292" s="4">
        <v>3</v>
      </c>
      <c r="N292" s="4" t="s">
        <v>6</v>
      </c>
      <c r="O292" s="4">
        <v>2</v>
      </c>
      <c r="P292" s="4"/>
    </row>
    <row r="293" spans="1:16" ht="12.75">
      <c r="A293" s="4">
        <v>50</v>
      </c>
      <c r="B293" s="4">
        <v>0</v>
      </c>
      <c r="C293" s="4">
        <v>0</v>
      </c>
      <c r="D293" s="4">
        <v>1</v>
      </c>
      <c r="E293" s="4">
        <v>209</v>
      </c>
      <c r="F293" s="4">
        <f>ROUND(Source!W277,O293)</f>
        <v>0</v>
      </c>
      <c r="G293" s="4" t="s">
        <v>65</v>
      </c>
      <c r="H293" s="4" t="s">
        <v>66</v>
      </c>
      <c r="I293" s="4"/>
      <c r="J293" s="4"/>
      <c r="K293" s="4">
        <v>209</v>
      </c>
      <c r="L293" s="4">
        <v>15</v>
      </c>
      <c r="M293" s="4">
        <v>3</v>
      </c>
      <c r="N293" s="4" t="s">
        <v>6</v>
      </c>
      <c r="O293" s="4">
        <v>2</v>
      </c>
      <c r="P293" s="4"/>
    </row>
    <row r="294" spans="1:16" ht="12.75">
      <c r="A294" s="4">
        <v>50</v>
      </c>
      <c r="B294" s="4">
        <v>0</v>
      </c>
      <c r="C294" s="4">
        <v>0</v>
      </c>
      <c r="D294" s="4">
        <v>1</v>
      </c>
      <c r="E294" s="4">
        <v>210</v>
      </c>
      <c r="F294" s="4">
        <f>ROUND(Source!X277,O294)</f>
        <v>23980.07</v>
      </c>
      <c r="G294" s="4" t="s">
        <v>67</v>
      </c>
      <c r="H294" s="4" t="s">
        <v>68</v>
      </c>
      <c r="I294" s="4"/>
      <c r="J294" s="4"/>
      <c r="K294" s="4">
        <v>210</v>
      </c>
      <c r="L294" s="4">
        <v>16</v>
      </c>
      <c r="M294" s="4">
        <v>3</v>
      </c>
      <c r="N294" s="4" t="s">
        <v>6</v>
      </c>
      <c r="O294" s="4">
        <v>2</v>
      </c>
      <c r="P294" s="4"/>
    </row>
    <row r="295" spans="1:16" ht="12.75">
      <c r="A295" s="4">
        <v>50</v>
      </c>
      <c r="B295" s="4">
        <v>0</v>
      </c>
      <c r="C295" s="4">
        <v>0</v>
      </c>
      <c r="D295" s="4">
        <v>1</v>
      </c>
      <c r="E295" s="4">
        <v>211</v>
      </c>
      <c r="F295" s="4">
        <f>ROUND(Source!Y277,O295)</f>
        <v>10602.28</v>
      </c>
      <c r="G295" s="4" t="s">
        <v>69</v>
      </c>
      <c r="H295" s="4" t="s">
        <v>70</v>
      </c>
      <c r="I295" s="4"/>
      <c r="J295" s="4"/>
      <c r="K295" s="4">
        <v>211</v>
      </c>
      <c r="L295" s="4">
        <v>17</v>
      </c>
      <c r="M295" s="4">
        <v>3</v>
      </c>
      <c r="N295" s="4" t="s">
        <v>6</v>
      </c>
      <c r="O295" s="4">
        <v>2</v>
      </c>
      <c r="P295" s="4"/>
    </row>
    <row r="296" spans="1:16" ht="12.75">
      <c r="A296" s="4">
        <v>50</v>
      </c>
      <c r="B296" s="4">
        <v>0</v>
      </c>
      <c r="C296" s="4">
        <v>0</v>
      </c>
      <c r="D296" s="4">
        <v>1</v>
      </c>
      <c r="E296" s="4">
        <v>224</v>
      </c>
      <c r="F296" s="4">
        <f>ROUND(Source!AR277,O296)</f>
        <v>529107.84</v>
      </c>
      <c r="G296" s="4" t="s">
        <v>71</v>
      </c>
      <c r="H296" s="4" t="s">
        <v>72</v>
      </c>
      <c r="I296" s="4"/>
      <c r="J296" s="4"/>
      <c r="K296" s="4">
        <v>224</v>
      </c>
      <c r="L296" s="4">
        <v>18</v>
      </c>
      <c r="M296" s="4">
        <v>3</v>
      </c>
      <c r="N296" s="4" t="s">
        <v>6</v>
      </c>
      <c r="O296" s="4">
        <v>2</v>
      </c>
      <c r="P296" s="4"/>
    </row>
    <row r="298" spans="1:118" ht="12.75">
      <c r="A298" s="2">
        <v>51</v>
      </c>
      <c r="B298" s="2">
        <f>B12</f>
        <v>322</v>
      </c>
      <c r="C298" s="2">
        <f>A12</f>
        <v>1</v>
      </c>
      <c r="D298" s="2">
        <f>ROW(A12)</f>
        <v>12</v>
      </c>
      <c r="E298" s="2"/>
      <c r="F298" s="2" t="str">
        <f>IF(F12&lt;&gt;"",F12,"")</f>
        <v>Новый объект</v>
      </c>
      <c r="G298" s="2" t="str">
        <f>IF(G12&lt;&gt;"",G12,"")</f>
        <v>Ахивное дело № 13</v>
      </c>
      <c r="H298" s="2"/>
      <c r="I298" s="2"/>
      <c r="J298" s="2"/>
      <c r="K298" s="2"/>
      <c r="L298" s="2"/>
      <c r="M298" s="2"/>
      <c r="N298" s="2"/>
      <c r="O298" s="2">
        <f aca="true" t="shared" si="181" ref="O298:T298">ROUND(O277,2)</f>
        <v>482269.12</v>
      </c>
      <c r="P298" s="2">
        <f t="shared" si="181"/>
        <v>438272.83</v>
      </c>
      <c r="Q298" s="2">
        <f t="shared" si="181"/>
        <v>18878.83</v>
      </c>
      <c r="R298" s="2">
        <f t="shared" si="181"/>
        <v>7339.14</v>
      </c>
      <c r="S298" s="2">
        <f t="shared" si="181"/>
        <v>25117.46</v>
      </c>
      <c r="T298" s="2">
        <f t="shared" si="181"/>
        <v>0</v>
      </c>
      <c r="U298" s="2">
        <f>U277</f>
        <v>146.696148544</v>
      </c>
      <c r="V298" s="2">
        <f>V277</f>
        <v>0</v>
      </c>
      <c r="W298" s="2">
        <f>ROUND(W277,2)</f>
        <v>0</v>
      </c>
      <c r="X298" s="2">
        <f>ROUND(X277,2)</f>
        <v>23980.07</v>
      </c>
      <c r="Y298" s="2">
        <f>ROUND(Y277,2)</f>
        <v>10602.28</v>
      </c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>
        <f aca="true" t="shared" si="182" ref="AO298:AU298">ROUND(AO277,2)</f>
        <v>0</v>
      </c>
      <c r="AP298" s="2">
        <f t="shared" si="182"/>
        <v>352725.37</v>
      </c>
      <c r="AQ298" s="2">
        <f t="shared" si="182"/>
        <v>0</v>
      </c>
      <c r="AR298" s="2">
        <f t="shared" si="182"/>
        <v>529107.84</v>
      </c>
      <c r="AS298" s="2">
        <f t="shared" si="182"/>
        <v>14799.02</v>
      </c>
      <c r="AT298" s="2">
        <f t="shared" si="182"/>
        <v>159913.25</v>
      </c>
      <c r="AU298" s="2">
        <f t="shared" si="182"/>
        <v>1670.2</v>
      </c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  <c r="DI298" s="3"/>
      <c r="DJ298" s="3"/>
      <c r="DK298" s="3"/>
      <c r="DL298" s="3"/>
      <c r="DM298" s="3"/>
      <c r="DN298" s="3">
        <v>0</v>
      </c>
    </row>
    <row r="300" spans="1:16" ht="12.75">
      <c r="A300" s="4">
        <v>50</v>
      </c>
      <c r="B300" s="4">
        <v>0</v>
      </c>
      <c r="C300" s="4">
        <v>0</v>
      </c>
      <c r="D300" s="4">
        <v>1</v>
      </c>
      <c r="E300" s="4">
        <v>201</v>
      </c>
      <c r="F300" s="4">
        <f>ROUND(Source!O298,O300)</f>
        <v>482269.12</v>
      </c>
      <c r="G300" s="4" t="s">
        <v>37</v>
      </c>
      <c r="H300" s="4" t="s">
        <v>38</v>
      </c>
      <c r="I300" s="4"/>
      <c r="J300" s="4"/>
      <c r="K300" s="4">
        <v>201</v>
      </c>
      <c r="L300" s="4">
        <v>1</v>
      </c>
      <c r="M300" s="4">
        <v>3</v>
      </c>
      <c r="N300" s="4" t="s">
        <v>6</v>
      </c>
      <c r="O300" s="4">
        <v>2</v>
      </c>
      <c r="P300" s="4"/>
    </row>
    <row r="301" spans="1:16" ht="12.75">
      <c r="A301" s="4">
        <v>50</v>
      </c>
      <c r="B301" s="4">
        <v>0</v>
      </c>
      <c r="C301" s="4">
        <v>0</v>
      </c>
      <c r="D301" s="4">
        <v>1</v>
      </c>
      <c r="E301" s="4">
        <v>202</v>
      </c>
      <c r="F301" s="4">
        <f>ROUND(Source!P298,O301)</f>
        <v>438272.83</v>
      </c>
      <c r="G301" s="4" t="s">
        <v>39</v>
      </c>
      <c r="H301" s="4" t="s">
        <v>40</v>
      </c>
      <c r="I301" s="4"/>
      <c r="J301" s="4"/>
      <c r="K301" s="4">
        <v>202</v>
      </c>
      <c r="L301" s="4">
        <v>2</v>
      </c>
      <c r="M301" s="4">
        <v>3</v>
      </c>
      <c r="N301" s="4" t="s">
        <v>6</v>
      </c>
      <c r="O301" s="4">
        <v>2</v>
      </c>
      <c r="P301" s="4"/>
    </row>
    <row r="302" spans="1:16" ht="12.75">
      <c r="A302" s="4">
        <v>50</v>
      </c>
      <c r="B302" s="4">
        <v>0</v>
      </c>
      <c r="C302" s="4">
        <v>0</v>
      </c>
      <c r="D302" s="4">
        <v>1</v>
      </c>
      <c r="E302" s="4">
        <v>222</v>
      </c>
      <c r="F302" s="4">
        <f>ROUND(Source!AO298,O302)</f>
        <v>0</v>
      </c>
      <c r="G302" s="4" t="s">
        <v>41</v>
      </c>
      <c r="H302" s="4" t="s">
        <v>42</v>
      </c>
      <c r="I302" s="4"/>
      <c r="J302" s="4"/>
      <c r="K302" s="4">
        <v>222</v>
      </c>
      <c r="L302" s="4">
        <v>3</v>
      </c>
      <c r="M302" s="4">
        <v>3</v>
      </c>
      <c r="N302" s="4" t="s">
        <v>6</v>
      </c>
      <c r="O302" s="4">
        <v>2</v>
      </c>
      <c r="P302" s="4"/>
    </row>
    <row r="303" spans="1:16" ht="12.75">
      <c r="A303" s="4">
        <v>50</v>
      </c>
      <c r="B303" s="4">
        <v>0</v>
      </c>
      <c r="C303" s="4">
        <v>0</v>
      </c>
      <c r="D303" s="4">
        <v>1</v>
      </c>
      <c r="E303" s="4">
        <v>216</v>
      </c>
      <c r="F303" s="4">
        <f>ROUND(Source!AP298,O303)</f>
        <v>352725.37</v>
      </c>
      <c r="G303" s="4" t="s">
        <v>43</v>
      </c>
      <c r="H303" s="4" t="s">
        <v>44</v>
      </c>
      <c r="I303" s="4"/>
      <c r="J303" s="4"/>
      <c r="K303" s="4">
        <v>216</v>
      </c>
      <c r="L303" s="4">
        <v>4</v>
      </c>
      <c r="M303" s="4">
        <v>3</v>
      </c>
      <c r="N303" s="4" t="s">
        <v>6</v>
      </c>
      <c r="O303" s="4">
        <v>2</v>
      </c>
      <c r="P303" s="4"/>
    </row>
    <row r="304" spans="1:16" ht="12.75">
      <c r="A304" s="4">
        <v>50</v>
      </c>
      <c r="B304" s="4">
        <v>0</v>
      </c>
      <c r="C304" s="4">
        <v>0</v>
      </c>
      <c r="D304" s="4">
        <v>1</v>
      </c>
      <c r="E304" s="4">
        <v>223</v>
      </c>
      <c r="F304" s="4">
        <f>ROUND(Source!AQ298,O304)</f>
        <v>0</v>
      </c>
      <c r="G304" s="4" t="s">
        <v>45</v>
      </c>
      <c r="H304" s="4" t="s">
        <v>46</v>
      </c>
      <c r="I304" s="4"/>
      <c r="J304" s="4"/>
      <c r="K304" s="4">
        <v>223</v>
      </c>
      <c r="L304" s="4">
        <v>5</v>
      </c>
      <c r="M304" s="4">
        <v>3</v>
      </c>
      <c r="N304" s="4" t="s">
        <v>6</v>
      </c>
      <c r="O304" s="4">
        <v>2</v>
      </c>
      <c r="P304" s="4"/>
    </row>
    <row r="305" spans="1:16" ht="12.75">
      <c r="A305" s="4">
        <v>50</v>
      </c>
      <c r="B305" s="4">
        <v>0</v>
      </c>
      <c r="C305" s="4">
        <v>0</v>
      </c>
      <c r="D305" s="4">
        <v>1</v>
      </c>
      <c r="E305" s="4">
        <v>203</v>
      </c>
      <c r="F305" s="4">
        <f>ROUND(Source!Q298,O305)</f>
        <v>18878.83</v>
      </c>
      <c r="G305" s="4" t="s">
        <v>47</v>
      </c>
      <c r="H305" s="4" t="s">
        <v>48</v>
      </c>
      <c r="I305" s="4"/>
      <c r="J305" s="4"/>
      <c r="K305" s="4">
        <v>203</v>
      </c>
      <c r="L305" s="4">
        <v>6</v>
      </c>
      <c r="M305" s="4">
        <v>3</v>
      </c>
      <c r="N305" s="4" t="s">
        <v>6</v>
      </c>
      <c r="O305" s="4">
        <v>2</v>
      </c>
      <c r="P305" s="4"/>
    </row>
    <row r="306" spans="1:16" ht="12.75">
      <c r="A306" s="4">
        <v>50</v>
      </c>
      <c r="B306" s="4">
        <v>0</v>
      </c>
      <c r="C306" s="4">
        <v>0</v>
      </c>
      <c r="D306" s="4">
        <v>1</v>
      </c>
      <c r="E306" s="4">
        <v>204</v>
      </c>
      <c r="F306" s="4">
        <f>ROUND(Source!R298,O306)</f>
        <v>7339.14</v>
      </c>
      <c r="G306" s="4" t="s">
        <v>49</v>
      </c>
      <c r="H306" s="4" t="s">
        <v>50</v>
      </c>
      <c r="I306" s="4"/>
      <c r="J306" s="4"/>
      <c r="K306" s="4">
        <v>204</v>
      </c>
      <c r="L306" s="4">
        <v>7</v>
      </c>
      <c r="M306" s="4">
        <v>3</v>
      </c>
      <c r="N306" s="4" t="s">
        <v>6</v>
      </c>
      <c r="O306" s="4">
        <v>2</v>
      </c>
      <c r="P306" s="4"/>
    </row>
    <row r="307" spans="1:16" ht="12.75">
      <c r="A307" s="4">
        <v>50</v>
      </c>
      <c r="B307" s="4">
        <v>0</v>
      </c>
      <c r="C307" s="4">
        <v>0</v>
      </c>
      <c r="D307" s="4">
        <v>1</v>
      </c>
      <c r="E307" s="4">
        <v>205</v>
      </c>
      <c r="F307" s="4">
        <f>ROUND(Source!S298,O307)</f>
        <v>25117.46</v>
      </c>
      <c r="G307" s="4" t="s">
        <v>51</v>
      </c>
      <c r="H307" s="4" t="s">
        <v>52</v>
      </c>
      <c r="I307" s="4"/>
      <c r="J307" s="4"/>
      <c r="K307" s="4">
        <v>205</v>
      </c>
      <c r="L307" s="4">
        <v>8</v>
      </c>
      <c r="M307" s="4">
        <v>3</v>
      </c>
      <c r="N307" s="4" t="s">
        <v>6</v>
      </c>
      <c r="O307" s="4">
        <v>2</v>
      </c>
      <c r="P307" s="4"/>
    </row>
    <row r="308" spans="1:16" ht="12.75">
      <c r="A308" s="4">
        <v>50</v>
      </c>
      <c r="B308" s="4">
        <v>0</v>
      </c>
      <c r="C308" s="4">
        <v>0</v>
      </c>
      <c r="D308" s="4">
        <v>1</v>
      </c>
      <c r="E308" s="4">
        <v>214</v>
      </c>
      <c r="F308" s="4">
        <f>ROUND(Source!AS298,O308)</f>
        <v>14799.02</v>
      </c>
      <c r="G308" s="4" t="s">
        <v>53</v>
      </c>
      <c r="H308" s="4" t="s">
        <v>54</v>
      </c>
      <c r="I308" s="4"/>
      <c r="J308" s="4"/>
      <c r="K308" s="4">
        <v>214</v>
      </c>
      <c r="L308" s="4">
        <v>9</v>
      </c>
      <c r="M308" s="4">
        <v>3</v>
      </c>
      <c r="N308" s="4" t="s">
        <v>6</v>
      </c>
      <c r="O308" s="4">
        <v>2</v>
      </c>
      <c r="P308" s="4"/>
    </row>
    <row r="309" spans="1:16" ht="12.75">
      <c r="A309" s="4">
        <v>50</v>
      </c>
      <c r="B309" s="4">
        <v>0</v>
      </c>
      <c r="C309" s="4">
        <v>0</v>
      </c>
      <c r="D309" s="4">
        <v>1</v>
      </c>
      <c r="E309" s="4">
        <v>215</v>
      </c>
      <c r="F309" s="4">
        <f>ROUND(Source!AT298,O309)</f>
        <v>159913.25</v>
      </c>
      <c r="G309" s="4" t="s">
        <v>55</v>
      </c>
      <c r="H309" s="4" t="s">
        <v>56</v>
      </c>
      <c r="I309" s="4"/>
      <c r="J309" s="4"/>
      <c r="K309" s="4">
        <v>215</v>
      </c>
      <c r="L309" s="4">
        <v>10</v>
      </c>
      <c r="M309" s="4">
        <v>3</v>
      </c>
      <c r="N309" s="4" t="s">
        <v>6</v>
      </c>
      <c r="O309" s="4">
        <v>2</v>
      </c>
      <c r="P309" s="4"/>
    </row>
    <row r="310" spans="1:16" ht="12.75">
      <c r="A310" s="4">
        <v>50</v>
      </c>
      <c r="B310" s="4">
        <v>0</v>
      </c>
      <c r="C310" s="4">
        <v>0</v>
      </c>
      <c r="D310" s="4">
        <v>1</v>
      </c>
      <c r="E310" s="4">
        <v>217</v>
      </c>
      <c r="F310" s="4">
        <f>ROUND(Source!AU298,O310)</f>
        <v>1670.2</v>
      </c>
      <c r="G310" s="4" t="s">
        <v>57</v>
      </c>
      <c r="H310" s="4" t="s">
        <v>58</v>
      </c>
      <c r="I310" s="4"/>
      <c r="J310" s="4"/>
      <c r="K310" s="4">
        <v>217</v>
      </c>
      <c r="L310" s="4">
        <v>11</v>
      </c>
      <c r="M310" s="4">
        <v>3</v>
      </c>
      <c r="N310" s="4" t="s">
        <v>6</v>
      </c>
      <c r="O310" s="4">
        <v>2</v>
      </c>
      <c r="P310" s="4"/>
    </row>
    <row r="311" spans="1:16" ht="12.75">
      <c r="A311" s="4">
        <v>50</v>
      </c>
      <c r="B311" s="4">
        <v>0</v>
      </c>
      <c r="C311" s="4">
        <v>0</v>
      </c>
      <c r="D311" s="4">
        <v>1</v>
      </c>
      <c r="E311" s="4">
        <v>206</v>
      </c>
      <c r="F311" s="4">
        <f>ROUND(Source!T298,O311)</f>
        <v>0</v>
      </c>
      <c r="G311" s="4" t="s">
        <v>59</v>
      </c>
      <c r="H311" s="4" t="s">
        <v>60</v>
      </c>
      <c r="I311" s="4"/>
      <c r="J311" s="4"/>
      <c r="K311" s="4">
        <v>206</v>
      </c>
      <c r="L311" s="4">
        <v>12</v>
      </c>
      <c r="M311" s="4">
        <v>3</v>
      </c>
      <c r="N311" s="4" t="s">
        <v>6</v>
      </c>
      <c r="O311" s="4">
        <v>2</v>
      </c>
      <c r="P311" s="4"/>
    </row>
    <row r="312" spans="1:16" ht="12.75">
      <c r="A312" s="4">
        <v>50</v>
      </c>
      <c r="B312" s="4">
        <v>0</v>
      </c>
      <c r="C312" s="4">
        <v>0</v>
      </c>
      <c r="D312" s="4">
        <v>1</v>
      </c>
      <c r="E312" s="4">
        <v>207</v>
      </c>
      <c r="F312" s="4">
        <f>ROUND(Source!U298,O312)</f>
        <v>146.7</v>
      </c>
      <c r="G312" s="4" t="s">
        <v>61</v>
      </c>
      <c r="H312" s="4" t="s">
        <v>62</v>
      </c>
      <c r="I312" s="4"/>
      <c r="J312" s="4"/>
      <c r="K312" s="4">
        <v>207</v>
      </c>
      <c r="L312" s="4">
        <v>13</v>
      </c>
      <c r="M312" s="4">
        <v>3</v>
      </c>
      <c r="N312" s="4" t="s">
        <v>6</v>
      </c>
      <c r="O312" s="4">
        <v>2</v>
      </c>
      <c r="P312" s="4"/>
    </row>
    <row r="313" spans="1:16" ht="12.75">
      <c r="A313" s="4">
        <v>50</v>
      </c>
      <c r="B313" s="4">
        <v>0</v>
      </c>
      <c r="C313" s="4">
        <v>0</v>
      </c>
      <c r="D313" s="4">
        <v>1</v>
      </c>
      <c r="E313" s="4">
        <v>208</v>
      </c>
      <c r="F313" s="4">
        <f>ROUND(Source!V298,O313)</f>
        <v>0</v>
      </c>
      <c r="G313" s="4" t="s">
        <v>63</v>
      </c>
      <c r="H313" s="4" t="s">
        <v>64</v>
      </c>
      <c r="I313" s="4"/>
      <c r="J313" s="4"/>
      <c r="K313" s="4">
        <v>208</v>
      </c>
      <c r="L313" s="4">
        <v>14</v>
      </c>
      <c r="M313" s="4">
        <v>3</v>
      </c>
      <c r="N313" s="4" t="s">
        <v>6</v>
      </c>
      <c r="O313" s="4">
        <v>2</v>
      </c>
      <c r="P313" s="4"/>
    </row>
    <row r="314" spans="1:16" ht="12.75">
      <c r="A314" s="4">
        <v>50</v>
      </c>
      <c r="B314" s="4">
        <v>0</v>
      </c>
      <c r="C314" s="4">
        <v>0</v>
      </c>
      <c r="D314" s="4">
        <v>1</v>
      </c>
      <c r="E314" s="4">
        <v>209</v>
      </c>
      <c r="F314" s="4">
        <f>ROUND(Source!W298,O314)</f>
        <v>0</v>
      </c>
      <c r="G314" s="4" t="s">
        <v>65</v>
      </c>
      <c r="H314" s="4" t="s">
        <v>66</v>
      </c>
      <c r="I314" s="4"/>
      <c r="J314" s="4"/>
      <c r="K314" s="4">
        <v>209</v>
      </c>
      <c r="L314" s="4">
        <v>15</v>
      </c>
      <c r="M314" s="4">
        <v>3</v>
      </c>
      <c r="N314" s="4" t="s">
        <v>6</v>
      </c>
      <c r="O314" s="4">
        <v>2</v>
      </c>
      <c r="P314" s="4"/>
    </row>
    <row r="315" spans="1:16" ht="12.75">
      <c r="A315" s="4">
        <v>50</v>
      </c>
      <c r="B315" s="4">
        <v>0</v>
      </c>
      <c r="C315" s="4">
        <v>0</v>
      </c>
      <c r="D315" s="4">
        <v>1</v>
      </c>
      <c r="E315" s="4">
        <v>210</v>
      </c>
      <c r="F315" s="4">
        <f>ROUND(Source!X298,O315)</f>
        <v>23980.07</v>
      </c>
      <c r="G315" s="4" t="s">
        <v>67</v>
      </c>
      <c r="H315" s="4" t="s">
        <v>68</v>
      </c>
      <c r="I315" s="4"/>
      <c r="J315" s="4"/>
      <c r="K315" s="4">
        <v>210</v>
      </c>
      <c r="L315" s="4">
        <v>16</v>
      </c>
      <c r="M315" s="4">
        <v>3</v>
      </c>
      <c r="N315" s="4" t="s">
        <v>6</v>
      </c>
      <c r="O315" s="4">
        <v>2</v>
      </c>
      <c r="P315" s="4"/>
    </row>
    <row r="316" spans="1:16" ht="12.75">
      <c r="A316" s="4">
        <v>50</v>
      </c>
      <c r="B316" s="4">
        <v>0</v>
      </c>
      <c r="C316" s="4">
        <v>0</v>
      </c>
      <c r="D316" s="4">
        <v>1</v>
      </c>
      <c r="E316" s="4">
        <v>211</v>
      </c>
      <c r="F316" s="4">
        <f>ROUND(Source!Y298,O316)</f>
        <v>10602.28</v>
      </c>
      <c r="G316" s="4" t="s">
        <v>69</v>
      </c>
      <c r="H316" s="4" t="s">
        <v>70</v>
      </c>
      <c r="I316" s="4"/>
      <c r="J316" s="4"/>
      <c r="K316" s="4">
        <v>211</v>
      </c>
      <c r="L316" s="4">
        <v>17</v>
      </c>
      <c r="M316" s="4">
        <v>3</v>
      </c>
      <c r="N316" s="4" t="s">
        <v>6</v>
      </c>
      <c r="O316" s="4">
        <v>2</v>
      </c>
      <c r="P316" s="4"/>
    </row>
    <row r="317" spans="1:16" ht="12.75">
      <c r="A317" s="4">
        <v>50</v>
      </c>
      <c r="B317" s="4">
        <v>0</v>
      </c>
      <c r="C317" s="4">
        <v>0</v>
      </c>
      <c r="D317" s="4">
        <v>1</v>
      </c>
      <c r="E317" s="4">
        <v>224</v>
      </c>
      <c r="F317" s="4">
        <f>ROUND(Source!AR298,O317)</f>
        <v>529107.84</v>
      </c>
      <c r="G317" s="4" t="s">
        <v>71</v>
      </c>
      <c r="H317" s="4" t="s">
        <v>72</v>
      </c>
      <c r="I317" s="4"/>
      <c r="J317" s="4"/>
      <c r="K317" s="4">
        <v>224</v>
      </c>
      <c r="L317" s="4">
        <v>18</v>
      </c>
      <c r="M317" s="4">
        <v>3</v>
      </c>
      <c r="N317" s="4" t="s">
        <v>6</v>
      </c>
      <c r="O317" s="4">
        <v>2</v>
      </c>
      <c r="P317" s="4"/>
    </row>
    <row r="320" ht="12.75">
      <c r="A320">
        <v>-1</v>
      </c>
    </row>
    <row r="322" spans="1:15" ht="12.75">
      <c r="A322" s="3">
        <v>75</v>
      </c>
      <c r="B322" s="3" t="s">
        <v>416</v>
      </c>
      <c r="C322" s="3">
        <v>2012</v>
      </c>
      <c r="D322" s="3">
        <v>0</v>
      </c>
      <c r="E322" s="3">
        <v>3</v>
      </c>
      <c r="F322" s="3">
        <v>1</v>
      </c>
      <c r="G322" s="3">
        <v>0</v>
      </c>
      <c r="H322" s="3">
        <v>2</v>
      </c>
      <c r="I322" s="3">
        <v>1</v>
      </c>
      <c r="J322" s="3">
        <v>1</v>
      </c>
      <c r="K322" s="3">
        <v>100</v>
      </c>
      <c r="L322" s="3">
        <v>67</v>
      </c>
      <c r="M322" s="3">
        <v>0</v>
      </c>
      <c r="N322" s="3">
        <v>30357491</v>
      </c>
      <c r="O322" s="3">
        <v>1</v>
      </c>
    </row>
    <row r="326" spans="1:5" ht="12.75">
      <c r="A326">
        <v>65</v>
      </c>
      <c r="C326">
        <v>1</v>
      </c>
      <c r="D326">
        <v>0</v>
      </c>
      <c r="E326">
        <v>200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C42"/>
  <sheetViews>
    <sheetView zoomScalePageLayoutView="0" workbookViewId="0" topLeftCell="A1">
      <selection activeCell="A37" sqref="A37:P37"/>
    </sheetView>
  </sheetViews>
  <sheetFormatPr defaultColWidth="9.140625" defaultRowHeight="12.75"/>
  <sheetData>
    <row r="1" spans="1:12" ht="12.75">
      <c r="A1">
        <v>0</v>
      </c>
      <c r="B1" t="s">
        <v>0</v>
      </c>
      <c r="D1" t="s">
        <v>417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34964</v>
      </c>
    </row>
    <row r="12" spans="1:133" ht="12.75">
      <c r="A12" s="1">
        <v>1</v>
      </c>
      <c r="B12" s="1">
        <v>42</v>
      </c>
      <c r="C12" s="1">
        <v>0</v>
      </c>
      <c r="D12" s="1"/>
      <c r="E12" s="1">
        <v>0</v>
      </c>
      <c r="F12" s="1" t="s">
        <v>4</v>
      </c>
      <c r="G12" s="1" t="s">
        <v>5</v>
      </c>
      <c r="H12" s="1" t="s">
        <v>6</v>
      </c>
      <c r="I12" s="1">
        <v>0</v>
      </c>
      <c r="J12" s="1" t="s">
        <v>6</v>
      </c>
      <c r="K12" s="1"/>
      <c r="L12" s="1"/>
      <c r="M12" s="1"/>
      <c r="N12" s="1"/>
      <c r="O12" s="1">
        <v>0</v>
      </c>
      <c r="P12" s="1">
        <v>0</v>
      </c>
      <c r="Q12" s="1">
        <v>0</v>
      </c>
      <c r="R12" s="1">
        <v>167</v>
      </c>
      <c r="S12" s="1"/>
      <c r="T12" s="1"/>
      <c r="U12" s="1" t="s">
        <v>6</v>
      </c>
      <c r="V12" s="1">
        <v>0</v>
      </c>
      <c r="W12" s="1" t="s">
        <v>6</v>
      </c>
      <c r="X12" s="1" t="s">
        <v>6</v>
      </c>
      <c r="Y12" s="1" t="s">
        <v>6</v>
      </c>
      <c r="Z12" s="1" t="s">
        <v>6</v>
      </c>
      <c r="AA12" s="1" t="s">
        <v>6</v>
      </c>
      <c r="AB12" s="1" t="s">
        <v>6</v>
      </c>
      <c r="AC12" s="1" t="s">
        <v>6</v>
      </c>
      <c r="AD12" s="1" t="s">
        <v>6</v>
      </c>
      <c r="AE12" s="1" t="s">
        <v>6</v>
      </c>
      <c r="AF12" s="1" t="s">
        <v>6</v>
      </c>
      <c r="AG12" s="1" t="s">
        <v>6</v>
      </c>
      <c r="AH12" s="1" t="s">
        <v>6</v>
      </c>
      <c r="AI12" s="1" t="s">
        <v>6</v>
      </c>
      <c r="AJ12" s="1" t="s">
        <v>6</v>
      </c>
      <c r="AK12" s="1"/>
      <c r="AL12" s="1" t="s">
        <v>6</v>
      </c>
      <c r="AM12" s="1" t="s">
        <v>6</v>
      </c>
      <c r="AN12" s="1" t="s">
        <v>6</v>
      </c>
      <c r="AO12" s="1"/>
      <c r="AP12" s="1" t="s">
        <v>6</v>
      </c>
      <c r="AQ12" s="1" t="s">
        <v>6</v>
      </c>
      <c r="AR12" s="1" t="s">
        <v>6</v>
      </c>
      <c r="AS12" s="1"/>
      <c r="AT12" s="1"/>
      <c r="AU12" s="1"/>
      <c r="AV12" s="1"/>
      <c r="AW12" s="1"/>
      <c r="AX12" s="1" t="s">
        <v>6</v>
      </c>
      <c r="AY12" s="1" t="s">
        <v>6</v>
      </c>
      <c r="AZ12" s="1" t="s">
        <v>6</v>
      </c>
      <c r="BA12" s="1"/>
      <c r="BB12" s="1"/>
      <c r="BC12" s="1"/>
      <c r="BD12" s="1"/>
      <c r="BE12" s="1"/>
      <c r="BF12" s="1"/>
      <c r="BG12" s="1"/>
      <c r="BH12" s="1" t="s">
        <v>7</v>
      </c>
      <c r="BI12" s="1" t="s">
        <v>8</v>
      </c>
      <c r="BJ12" s="1">
        <v>1</v>
      </c>
      <c r="BK12" s="1">
        <v>1</v>
      </c>
      <c r="BL12" s="1">
        <v>0</v>
      </c>
      <c r="BM12" s="1">
        <v>0</v>
      </c>
      <c r="BN12" s="1">
        <v>1</v>
      </c>
      <c r="BO12" s="1">
        <v>0</v>
      </c>
      <c r="BP12" s="1">
        <v>-1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0</v>
      </c>
      <c r="BW12" s="1">
        <v>0</v>
      </c>
      <c r="BX12" s="1">
        <v>0</v>
      </c>
      <c r="BY12" s="1" t="s">
        <v>9</v>
      </c>
      <c r="BZ12" s="1" t="s">
        <v>10</v>
      </c>
      <c r="CA12" s="1" t="s">
        <v>11</v>
      </c>
      <c r="CB12" s="1" t="s">
        <v>11</v>
      </c>
      <c r="CC12" s="1" t="s">
        <v>11</v>
      </c>
      <c r="CD12" s="1" t="s">
        <v>11</v>
      </c>
      <c r="CE12" s="1" t="s">
        <v>12</v>
      </c>
      <c r="CF12" s="1">
        <v>0</v>
      </c>
      <c r="CG12" s="1">
        <v>0</v>
      </c>
      <c r="CH12" s="1">
        <v>0</v>
      </c>
      <c r="CI12" s="1" t="s">
        <v>6</v>
      </c>
      <c r="CJ12" s="1" t="s">
        <v>6</v>
      </c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4" spans="1:15" ht="12.75">
      <c r="A14" s="1">
        <v>22</v>
      </c>
      <c r="B14" s="1">
        <v>0</v>
      </c>
      <c r="C14" s="1">
        <v>0</v>
      </c>
      <c r="D14" s="1">
        <v>30357491</v>
      </c>
      <c r="E14" s="1">
        <v>0</v>
      </c>
      <c r="F14" s="1">
        <v>3</v>
      </c>
      <c r="G14" s="1"/>
      <c r="H14" s="1"/>
      <c r="I14" s="1"/>
      <c r="J14" s="1"/>
      <c r="K14" s="1"/>
      <c r="L14" s="1"/>
      <c r="M14" s="1"/>
      <c r="N14" s="1"/>
      <c r="O14" s="1"/>
    </row>
    <row r="16" spans="1:63" ht="12.75">
      <c r="A16" s="5">
        <v>3</v>
      </c>
      <c r="B16" s="5">
        <v>1</v>
      </c>
      <c r="C16" s="5" t="s">
        <v>13</v>
      </c>
      <c r="D16" s="5" t="s">
        <v>14</v>
      </c>
      <c r="E16" s="6">
        <v>14.8</v>
      </c>
      <c r="F16" s="6">
        <v>159.91</v>
      </c>
      <c r="G16" s="6">
        <v>352.73</v>
      </c>
      <c r="H16" s="6">
        <v>1.67</v>
      </c>
      <c r="I16" s="6">
        <v>529.11</v>
      </c>
      <c r="J16" s="6">
        <v>25.12</v>
      </c>
      <c r="AI16" s="5">
        <v>0</v>
      </c>
      <c r="AJ16" s="5">
        <v>-1</v>
      </c>
      <c r="AK16" s="5" t="s">
        <v>6</v>
      </c>
      <c r="AL16" s="5" t="s">
        <v>6</v>
      </c>
      <c r="AM16" s="5" t="s">
        <v>6</v>
      </c>
      <c r="AN16" s="5">
        <v>0</v>
      </c>
      <c r="AO16" s="5" t="s">
        <v>6</v>
      </c>
      <c r="AP16" s="5" t="s">
        <v>6</v>
      </c>
      <c r="AT16" s="6">
        <v>482269.12</v>
      </c>
      <c r="AU16" s="6">
        <v>438272.83</v>
      </c>
      <c r="AV16" s="6">
        <v>0</v>
      </c>
      <c r="AW16" s="6">
        <v>352725.37</v>
      </c>
      <c r="AX16" s="6">
        <v>0</v>
      </c>
      <c r="AY16" s="6">
        <v>18878.83</v>
      </c>
      <c r="AZ16" s="6">
        <v>7339.14</v>
      </c>
      <c r="BA16" s="6">
        <v>25117.46</v>
      </c>
      <c r="BB16" s="6">
        <v>14799.02</v>
      </c>
      <c r="BC16" s="6">
        <v>159913.25</v>
      </c>
      <c r="BD16" s="6">
        <v>1670.2</v>
      </c>
      <c r="BE16" s="6">
        <v>0</v>
      </c>
      <c r="BF16" s="6">
        <v>146.7</v>
      </c>
      <c r="BG16" s="6">
        <v>0</v>
      </c>
      <c r="BH16" s="6">
        <v>0</v>
      </c>
      <c r="BI16" s="6">
        <v>23980.07</v>
      </c>
      <c r="BJ16" s="6">
        <v>10602.28</v>
      </c>
      <c r="BK16" s="6">
        <v>529107.84</v>
      </c>
    </row>
    <row r="18" spans="1:19" ht="12.75">
      <c r="A18">
        <v>51</v>
      </c>
      <c r="E18" s="7">
        <v>14.8</v>
      </c>
      <c r="F18" s="7">
        <v>159.91</v>
      </c>
      <c r="G18" s="7">
        <v>352.73</v>
      </c>
      <c r="H18" s="7">
        <v>1.67</v>
      </c>
      <c r="I18" s="7">
        <v>529.11</v>
      </c>
      <c r="J18" s="7">
        <v>25.12</v>
      </c>
      <c r="K18" s="7"/>
      <c r="L18" s="7"/>
      <c r="M18" s="7"/>
      <c r="N18" s="7"/>
      <c r="O18" s="7"/>
      <c r="P18" s="7"/>
      <c r="Q18" s="7"/>
      <c r="R18" s="7"/>
      <c r="S18" s="7"/>
    </row>
    <row r="20" spans="1:16" ht="12.75">
      <c r="A20" s="4">
        <v>50</v>
      </c>
      <c r="B20" s="4">
        <v>0</v>
      </c>
      <c r="C20" s="4">
        <v>0</v>
      </c>
      <c r="D20" s="4">
        <v>1</v>
      </c>
      <c r="E20" s="4">
        <v>201</v>
      </c>
      <c r="F20" s="4">
        <v>482269.12</v>
      </c>
      <c r="G20" s="4" t="s">
        <v>37</v>
      </c>
      <c r="H20" s="4" t="s">
        <v>38</v>
      </c>
      <c r="I20" s="4"/>
      <c r="J20" s="4"/>
      <c r="K20" s="4">
        <v>201</v>
      </c>
      <c r="L20" s="4">
        <v>1</v>
      </c>
      <c r="M20" s="4">
        <v>3</v>
      </c>
      <c r="N20" s="4" t="s">
        <v>6</v>
      </c>
      <c r="O20" s="4">
        <v>2</v>
      </c>
      <c r="P20" s="4"/>
    </row>
    <row r="21" spans="1:16" ht="12.75">
      <c r="A21" s="4">
        <v>50</v>
      </c>
      <c r="B21" s="4">
        <v>0</v>
      </c>
      <c r="C21" s="4">
        <v>0</v>
      </c>
      <c r="D21" s="4">
        <v>1</v>
      </c>
      <c r="E21" s="4">
        <v>202</v>
      </c>
      <c r="F21" s="4">
        <v>438272.83</v>
      </c>
      <c r="G21" s="4" t="s">
        <v>39</v>
      </c>
      <c r="H21" s="4" t="s">
        <v>40</v>
      </c>
      <c r="I21" s="4"/>
      <c r="J21" s="4"/>
      <c r="K21" s="4">
        <v>202</v>
      </c>
      <c r="L21" s="4">
        <v>2</v>
      </c>
      <c r="M21" s="4">
        <v>3</v>
      </c>
      <c r="N21" s="4" t="s">
        <v>6</v>
      </c>
      <c r="O21" s="4">
        <v>2</v>
      </c>
      <c r="P21" s="4"/>
    </row>
    <row r="22" spans="1:16" ht="12.75">
      <c r="A22" s="4">
        <v>50</v>
      </c>
      <c r="B22" s="4">
        <v>0</v>
      </c>
      <c r="C22" s="4">
        <v>0</v>
      </c>
      <c r="D22" s="4">
        <v>1</v>
      </c>
      <c r="E22" s="4">
        <v>222</v>
      </c>
      <c r="F22" s="4">
        <v>0</v>
      </c>
      <c r="G22" s="4" t="s">
        <v>41</v>
      </c>
      <c r="H22" s="4" t="s">
        <v>42</v>
      </c>
      <c r="I22" s="4"/>
      <c r="J22" s="4"/>
      <c r="K22" s="4">
        <v>222</v>
      </c>
      <c r="L22" s="4">
        <v>3</v>
      </c>
      <c r="M22" s="4">
        <v>3</v>
      </c>
      <c r="N22" s="4" t="s">
        <v>6</v>
      </c>
      <c r="O22" s="4">
        <v>2</v>
      </c>
      <c r="P22" s="4"/>
    </row>
    <row r="23" spans="1:16" ht="12.75">
      <c r="A23" s="4">
        <v>50</v>
      </c>
      <c r="B23" s="4">
        <v>0</v>
      </c>
      <c r="C23" s="4">
        <v>0</v>
      </c>
      <c r="D23" s="4">
        <v>1</v>
      </c>
      <c r="E23" s="4">
        <v>216</v>
      </c>
      <c r="F23" s="4">
        <v>352725.37</v>
      </c>
      <c r="G23" s="4" t="s">
        <v>43</v>
      </c>
      <c r="H23" s="4" t="s">
        <v>44</v>
      </c>
      <c r="I23" s="4"/>
      <c r="J23" s="4"/>
      <c r="K23" s="4">
        <v>216</v>
      </c>
      <c r="L23" s="4">
        <v>4</v>
      </c>
      <c r="M23" s="4">
        <v>3</v>
      </c>
      <c r="N23" s="4" t="s">
        <v>6</v>
      </c>
      <c r="O23" s="4">
        <v>2</v>
      </c>
      <c r="P23" s="4"/>
    </row>
    <row r="24" spans="1:16" ht="12.75">
      <c r="A24" s="4">
        <v>50</v>
      </c>
      <c r="B24" s="4">
        <v>0</v>
      </c>
      <c r="C24" s="4">
        <v>0</v>
      </c>
      <c r="D24" s="4">
        <v>1</v>
      </c>
      <c r="E24" s="4">
        <v>223</v>
      </c>
      <c r="F24" s="4">
        <v>0</v>
      </c>
      <c r="G24" s="4" t="s">
        <v>45</v>
      </c>
      <c r="H24" s="4" t="s">
        <v>46</v>
      </c>
      <c r="I24" s="4"/>
      <c r="J24" s="4"/>
      <c r="K24" s="4">
        <v>223</v>
      </c>
      <c r="L24" s="4">
        <v>5</v>
      </c>
      <c r="M24" s="4">
        <v>3</v>
      </c>
      <c r="N24" s="4" t="s">
        <v>6</v>
      </c>
      <c r="O24" s="4">
        <v>2</v>
      </c>
      <c r="P24" s="4"/>
    </row>
    <row r="25" spans="1:16" ht="12.75">
      <c r="A25" s="4">
        <v>50</v>
      </c>
      <c r="B25" s="4">
        <v>0</v>
      </c>
      <c r="C25" s="4">
        <v>0</v>
      </c>
      <c r="D25" s="4">
        <v>1</v>
      </c>
      <c r="E25" s="4">
        <v>203</v>
      </c>
      <c r="F25" s="4">
        <v>18878.83</v>
      </c>
      <c r="G25" s="4" t="s">
        <v>47</v>
      </c>
      <c r="H25" s="4" t="s">
        <v>48</v>
      </c>
      <c r="I25" s="4"/>
      <c r="J25" s="4"/>
      <c r="K25" s="4">
        <v>203</v>
      </c>
      <c r="L25" s="4">
        <v>6</v>
      </c>
      <c r="M25" s="4">
        <v>3</v>
      </c>
      <c r="N25" s="4" t="s">
        <v>6</v>
      </c>
      <c r="O25" s="4">
        <v>2</v>
      </c>
      <c r="P25" s="4"/>
    </row>
    <row r="26" spans="1:16" ht="12.75">
      <c r="A26" s="4">
        <v>50</v>
      </c>
      <c r="B26" s="4">
        <v>0</v>
      </c>
      <c r="C26" s="4">
        <v>0</v>
      </c>
      <c r="D26" s="4">
        <v>1</v>
      </c>
      <c r="E26" s="4">
        <v>204</v>
      </c>
      <c r="F26" s="4">
        <v>7339.14</v>
      </c>
      <c r="G26" s="4" t="s">
        <v>49</v>
      </c>
      <c r="H26" s="4" t="s">
        <v>50</v>
      </c>
      <c r="I26" s="4"/>
      <c r="J26" s="4"/>
      <c r="K26" s="4">
        <v>204</v>
      </c>
      <c r="L26" s="4">
        <v>7</v>
      </c>
      <c r="M26" s="4">
        <v>3</v>
      </c>
      <c r="N26" s="4" t="s">
        <v>6</v>
      </c>
      <c r="O26" s="4">
        <v>2</v>
      </c>
      <c r="P26" s="4"/>
    </row>
    <row r="27" spans="1:16" ht="12.75">
      <c r="A27" s="4">
        <v>50</v>
      </c>
      <c r="B27" s="4">
        <v>0</v>
      </c>
      <c r="C27" s="4">
        <v>0</v>
      </c>
      <c r="D27" s="4">
        <v>1</v>
      </c>
      <c r="E27" s="4">
        <v>205</v>
      </c>
      <c r="F27" s="4">
        <v>25117.46</v>
      </c>
      <c r="G27" s="4" t="s">
        <v>51</v>
      </c>
      <c r="H27" s="4" t="s">
        <v>52</v>
      </c>
      <c r="I27" s="4"/>
      <c r="J27" s="4"/>
      <c r="K27" s="4">
        <v>205</v>
      </c>
      <c r="L27" s="4">
        <v>8</v>
      </c>
      <c r="M27" s="4">
        <v>3</v>
      </c>
      <c r="N27" s="4" t="s">
        <v>6</v>
      </c>
      <c r="O27" s="4">
        <v>2</v>
      </c>
      <c r="P27" s="4"/>
    </row>
    <row r="28" spans="1:16" ht="12.75">
      <c r="A28" s="4">
        <v>50</v>
      </c>
      <c r="B28" s="4">
        <v>0</v>
      </c>
      <c r="C28" s="4">
        <v>0</v>
      </c>
      <c r="D28" s="4">
        <v>1</v>
      </c>
      <c r="E28" s="4">
        <v>214</v>
      </c>
      <c r="F28" s="4">
        <v>14799.02</v>
      </c>
      <c r="G28" s="4" t="s">
        <v>53</v>
      </c>
      <c r="H28" s="4" t="s">
        <v>54</v>
      </c>
      <c r="I28" s="4"/>
      <c r="J28" s="4"/>
      <c r="K28" s="4">
        <v>214</v>
      </c>
      <c r="L28" s="4">
        <v>9</v>
      </c>
      <c r="M28" s="4">
        <v>3</v>
      </c>
      <c r="N28" s="4" t="s">
        <v>6</v>
      </c>
      <c r="O28" s="4">
        <v>2</v>
      </c>
      <c r="P28" s="4"/>
    </row>
    <row r="29" spans="1:16" ht="12.75">
      <c r="A29" s="4">
        <v>50</v>
      </c>
      <c r="B29" s="4">
        <v>0</v>
      </c>
      <c r="C29" s="4">
        <v>0</v>
      </c>
      <c r="D29" s="4">
        <v>1</v>
      </c>
      <c r="E29" s="4">
        <v>215</v>
      </c>
      <c r="F29" s="4">
        <v>159913.25</v>
      </c>
      <c r="G29" s="4" t="s">
        <v>55</v>
      </c>
      <c r="H29" s="4" t="s">
        <v>56</v>
      </c>
      <c r="I29" s="4"/>
      <c r="J29" s="4"/>
      <c r="K29" s="4">
        <v>215</v>
      </c>
      <c r="L29" s="4">
        <v>10</v>
      </c>
      <c r="M29" s="4">
        <v>3</v>
      </c>
      <c r="N29" s="4" t="s">
        <v>6</v>
      </c>
      <c r="O29" s="4">
        <v>2</v>
      </c>
      <c r="P29" s="4"/>
    </row>
    <row r="30" spans="1:16" ht="12.75">
      <c r="A30" s="4">
        <v>50</v>
      </c>
      <c r="B30" s="4">
        <v>0</v>
      </c>
      <c r="C30" s="4">
        <v>0</v>
      </c>
      <c r="D30" s="4">
        <v>1</v>
      </c>
      <c r="E30" s="4">
        <v>217</v>
      </c>
      <c r="F30" s="4">
        <v>1670.2</v>
      </c>
      <c r="G30" s="4" t="s">
        <v>57</v>
      </c>
      <c r="H30" s="4" t="s">
        <v>58</v>
      </c>
      <c r="I30" s="4"/>
      <c r="J30" s="4"/>
      <c r="K30" s="4">
        <v>217</v>
      </c>
      <c r="L30" s="4">
        <v>11</v>
      </c>
      <c r="M30" s="4">
        <v>3</v>
      </c>
      <c r="N30" s="4" t="s">
        <v>6</v>
      </c>
      <c r="O30" s="4">
        <v>2</v>
      </c>
      <c r="P30" s="4"/>
    </row>
    <row r="31" spans="1:16" ht="12.75">
      <c r="A31" s="4">
        <v>50</v>
      </c>
      <c r="B31" s="4">
        <v>0</v>
      </c>
      <c r="C31" s="4">
        <v>0</v>
      </c>
      <c r="D31" s="4">
        <v>1</v>
      </c>
      <c r="E31" s="4">
        <v>206</v>
      </c>
      <c r="F31" s="4">
        <v>0</v>
      </c>
      <c r="G31" s="4" t="s">
        <v>59</v>
      </c>
      <c r="H31" s="4" t="s">
        <v>60</v>
      </c>
      <c r="I31" s="4"/>
      <c r="J31" s="4"/>
      <c r="K31" s="4">
        <v>206</v>
      </c>
      <c r="L31" s="4">
        <v>12</v>
      </c>
      <c r="M31" s="4">
        <v>3</v>
      </c>
      <c r="N31" s="4" t="s">
        <v>6</v>
      </c>
      <c r="O31" s="4">
        <v>2</v>
      </c>
      <c r="P31" s="4"/>
    </row>
    <row r="32" spans="1:16" ht="12.75">
      <c r="A32" s="4">
        <v>50</v>
      </c>
      <c r="B32" s="4">
        <v>0</v>
      </c>
      <c r="C32" s="4">
        <v>0</v>
      </c>
      <c r="D32" s="4">
        <v>1</v>
      </c>
      <c r="E32" s="4">
        <v>207</v>
      </c>
      <c r="F32" s="4">
        <v>146.7</v>
      </c>
      <c r="G32" s="4" t="s">
        <v>61</v>
      </c>
      <c r="H32" s="4" t="s">
        <v>62</v>
      </c>
      <c r="I32" s="4"/>
      <c r="J32" s="4"/>
      <c r="K32" s="4">
        <v>207</v>
      </c>
      <c r="L32" s="4">
        <v>13</v>
      </c>
      <c r="M32" s="4">
        <v>3</v>
      </c>
      <c r="N32" s="4" t="s">
        <v>6</v>
      </c>
      <c r="O32" s="4">
        <v>2</v>
      </c>
      <c r="P32" s="4"/>
    </row>
    <row r="33" spans="1:16" ht="12.75">
      <c r="A33" s="4">
        <v>50</v>
      </c>
      <c r="B33" s="4">
        <v>0</v>
      </c>
      <c r="C33" s="4">
        <v>0</v>
      </c>
      <c r="D33" s="4">
        <v>1</v>
      </c>
      <c r="E33" s="4">
        <v>208</v>
      </c>
      <c r="F33" s="4">
        <v>0</v>
      </c>
      <c r="G33" s="4" t="s">
        <v>63</v>
      </c>
      <c r="H33" s="4" t="s">
        <v>64</v>
      </c>
      <c r="I33" s="4"/>
      <c r="J33" s="4"/>
      <c r="K33" s="4">
        <v>208</v>
      </c>
      <c r="L33" s="4">
        <v>14</v>
      </c>
      <c r="M33" s="4">
        <v>3</v>
      </c>
      <c r="N33" s="4" t="s">
        <v>6</v>
      </c>
      <c r="O33" s="4">
        <v>2</v>
      </c>
      <c r="P33" s="4"/>
    </row>
    <row r="34" spans="1:16" ht="12.75">
      <c r="A34" s="4">
        <v>50</v>
      </c>
      <c r="B34" s="4">
        <v>0</v>
      </c>
      <c r="C34" s="4">
        <v>0</v>
      </c>
      <c r="D34" s="4">
        <v>1</v>
      </c>
      <c r="E34" s="4">
        <v>209</v>
      </c>
      <c r="F34" s="4">
        <v>0</v>
      </c>
      <c r="G34" s="4" t="s">
        <v>65</v>
      </c>
      <c r="H34" s="4" t="s">
        <v>66</v>
      </c>
      <c r="I34" s="4"/>
      <c r="J34" s="4"/>
      <c r="K34" s="4">
        <v>209</v>
      </c>
      <c r="L34" s="4">
        <v>15</v>
      </c>
      <c r="M34" s="4">
        <v>3</v>
      </c>
      <c r="N34" s="4" t="s">
        <v>6</v>
      </c>
      <c r="O34" s="4">
        <v>2</v>
      </c>
      <c r="P34" s="4"/>
    </row>
    <row r="35" spans="1:16" ht="12.75">
      <c r="A35" s="4">
        <v>50</v>
      </c>
      <c r="B35" s="4">
        <v>0</v>
      </c>
      <c r="C35" s="4">
        <v>0</v>
      </c>
      <c r="D35" s="4">
        <v>1</v>
      </c>
      <c r="E35" s="4">
        <v>210</v>
      </c>
      <c r="F35" s="4">
        <v>23980.07</v>
      </c>
      <c r="G35" s="4" t="s">
        <v>67</v>
      </c>
      <c r="H35" s="4" t="s">
        <v>68</v>
      </c>
      <c r="I35" s="4"/>
      <c r="J35" s="4"/>
      <c r="K35" s="4">
        <v>210</v>
      </c>
      <c r="L35" s="4">
        <v>16</v>
      </c>
      <c r="M35" s="4">
        <v>3</v>
      </c>
      <c r="N35" s="4" t="s">
        <v>6</v>
      </c>
      <c r="O35" s="4">
        <v>2</v>
      </c>
      <c r="P35" s="4"/>
    </row>
    <row r="36" spans="1:16" ht="12.75">
      <c r="A36" s="4">
        <v>50</v>
      </c>
      <c r="B36" s="4">
        <v>0</v>
      </c>
      <c r="C36" s="4">
        <v>0</v>
      </c>
      <c r="D36" s="4">
        <v>1</v>
      </c>
      <c r="E36" s="4">
        <v>211</v>
      </c>
      <c r="F36" s="4">
        <v>10602.28</v>
      </c>
      <c r="G36" s="4" t="s">
        <v>69</v>
      </c>
      <c r="H36" s="4" t="s">
        <v>70</v>
      </c>
      <c r="I36" s="4"/>
      <c r="J36" s="4"/>
      <c r="K36" s="4">
        <v>211</v>
      </c>
      <c r="L36" s="4">
        <v>17</v>
      </c>
      <c r="M36" s="4">
        <v>3</v>
      </c>
      <c r="N36" s="4" t="s">
        <v>6</v>
      </c>
      <c r="O36" s="4">
        <v>2</v>
      </c>
      <c r="P36" s="4"/>
    </row>
    <row r="37" spans="1:16" ht="12.75">
      <c r="A37" s="4">
        <v>50</v>
      </c>
      <c r="B37" s="4">
        <v>0</v>
      </c>
      <c r="C37" s="4">
        <v>0</v>
      </c>
      <c r="D37" s="4">
        <v>1</v>
      </c>
      <c r="E37" s="4">
        <v>224</v>
      </c>
      <c r="F37" s="4">
        <v>529107.84</v>
      </c>
      <c r="G37" s="4" t="s">
        <v>71</v>
      </c>
      <c r="H37" s="4" t="s">
        <v>72</v>
      </c>
      <c r="I37" s="4"/>
      <c r="J37" s="4"/>
      <c r="K37" s="4">
        <v>224</v>
      </c>
      <c r="L37" s="4">
        <v>18</v>
      </c>
      <c r="M37" s="4">
        <v>3</v>
      </c>
      <c r="N37" s="4" t="s">
        <v>6</v>
      </c>
      <c r="O37" s="4">
        <v>2</v>
      </c>
      <c r="P37" s="4"/>
    </row>
    <row r="39" ht="12.75">
      <c r="A39">
        <v>-1</v>
      </c>
    </row>
    <row r="42" spans="1:15" ht="12.75">
      <c r="A42" s="3">
        <v>75</v>
      </c>
      <c r="B42" s="3" t="s">
        <v>416</v>
      </c>
      <c r="C42" s="3">
        <v>2012</v>
      </c>
      <c r="D42" s="3">
        <v>0</v>
      </c>
      <c r="E42" s="3">
        <v>3</v>
      </c>
      <c r="F42" s="3">
        <v>1</v>
      </c>
      <c r="G42" s="3">
        <v>0</v>
      </c>
      <c r="H42" s="3">
        <v>2</v>
      </c>
      <c r="I42" s="3">
        <v>1</v>
      </c>
      <c r="J42" s="3">
        <v>1</v>
      </c>
      <c r="K42" s="3">
        <v>100</v>
      </c>
      <c r="L42" s="3">
        <v>67</v>
      </c>
      <c r="M42" s="3">
        <v>0</v>
      </c>
      <c r="N42" s="3">
        <v>30357491</v>
      </c>
      <c r="O42" s="3">
        <v>1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B84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80" ht="12.75">
      <c r="A1">
        <f>ROW(Source!A29)</f>
        <v>29</v>
      </c>
      <c r="B1">
        <v>30357491</v>
      </c>
      <c r="C1">
        <v>30357820</v>
      </c>
      <c r="D1">
        <v>7157835</v>
      </c>
      <c r="E1">
        <v>7157832</v>
      </c>
      <c r="F1">
        <v>1</v>
      </c>
      <c r="G1">
        <v>7157832</v>
      </c>
      <c r="H1">
        <v>1</v>
      </c>
      <c r="I1" t="s">
        <v>418</v>
      </c>
      <c r="K1" t="s">
        <v>419</v>
      </c>
      <c r="L1">
        <v>1191</v>
      </c>
      <c r="N1">
        <v>1013</v>
      </c>
      <c r="O1" t="s">
        <v>420</v>
      </c>
      <c r="P1" t="s">
        <v>420</v>
      </c>
      <c r="Q1">
        <v>1</v>
      </c>
      <c r="Y1">
        <v>1.03</v>
      </c>
      <c r="AA1">
        <v>0</v>
      </c>
      <c r="AB1">
        <v>0</v>
      </c>
      <c r="AC1">
        <v>0</v>
      </c>
      <c r="AD1">
        <v>0</v>
      </c>
      <c r="AN1">
        <v>0</v>
      </c>
      <c r="AO1">
        <v>1</v>
      </c>
      <c r="AP1">
        <v>0</v>
      </c>
      <c r="AQ1">
        <v>0</v>
      </c>
      <c r="AR1">
        <v>0</v>
      </c>
      <c r="AT1">
        <v>1.03</v>
      </c>
      <c r="AV1">
        <v>1</v>
      </c>
      <c r="AW1">
        <v>2</v>
      </c>
      <c r="AX1">
        <v>30357823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  <c r="CB1">
        <v>0</v>
      </c>
    </row>
    <row r="2" spans="1:80" ht="12.75">
      <c r="A2">
        <f>ROW(Source!A29)</f>
        <v>29</v>
      </c>
      <c r="B2">
        <v>30357491</v>
      </c>
      <c r="C2">
        <v>30357820</v>
      </c>
      <c r="D2">
        <v>7230811</v>
      </c>
      <c r="E2">
        <v>1</v>
      </c>
      <c r="F2">
        <v>1</v>
      </c>
      <c r="G2">
        <v>7157832</v>
      </c>
      <c r="H2">
        <v>2</v>
      </c>
      <c r="I2" t="s">
        <v>421</v>
      </c>
      <c r="J2" t="s">
        <v>422</v>
      </c>
      <c r="K2" t="s">
        <v>423</v>
      </c>
      <c r="L2">
        <v>1368</v>
      </c>
      <c r="N2">
        <v>1011</v>
      </c>
      <c r="O2" t="s">
        <v>181</v>
      </c>
      <c r="P2" t="s">
        <v>181</v>
      </c>
      <c r="Q2">
        <v>1</v>
      </c>
      <c r="Y2">
        <v>0.5</v>
      </c>
      <c r="AA2">
        <v>0</v>
      </c>
      <c r="AB2">
        <v>102.11</v>
      </c>
      <c r="AC2">
        <v>30.03</v>
      </c>
      <c r="AD2">
        <v>0</v>
      </c>
      <c r="AN2">
        <v>0</v>
      </c>
      <c r="AO2">
        <v>1</v>
      </c>
      <c r="AP2">
        <v>0</v>
      </c>
      <c r="AQ2">
        <v>0</v>
      </c>
      <c r="AR2">
        <v>0</v>
      </c>
      <c r="AT2">
        <v>0.5</v>
      </c>
      <c r="AV2">
        <v>0</v>
      </c>
      <c r="AW2">
        <v>2</v>
      </c>
      <c r="AX2">
        <v>30357824</v>
      </c>
      <c r="AY2">
        <v>1</v>
      </c>
      <c r="AZ2">
        <v>0</v>
      </c>
      <c r="BA2">
        <v>2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CB2">
        <v>0</v>
      </c>
    </row>
    <row r="3" spans="1:80" ht="12.75">
      <c r="A3">
        <f>ROW(Source!A58)</f>
        <v>58</v>
      </c>
      <c r="B3">
        <v>30357491</v>
      </c>
      <c r="C3">
        <v>30357830</v>
      </c>
      <c r="D3">
        <v>7182703</v>
      </c>
      <c r="E3">
        <v>7157832</v>
      </c>
      <c r="F3">
        <v>1</v>
      </c>
      <c r="G3">
        <v>7157832</v>
      </c>
      <c r="H3">
        <v>3</v>
      </c>
      <c r="I3" t="s">
        <v>424</v>
      </c>
      <c r="K3" t="s">
        <v>425</v>
      </c>
      <c r="L3">
        <v>1348</v>
      </c>
      <c r="N3">
        <v>1009</v>
      </c>
      <c r="O3" t="s">
        <v>97</v>
      </c>
      <c r="P3" t="s">
        <v>97</v>
      </c>
      <c r="Q3">
        <v>1000</v>
      </c>
      <c r="Y3">
        <v>0.119</v>
      </c>
      <c r="AA3">
        <v>0</v>
      </c>
      <c r="AB3">
        <v>0</v>
      </c>
      <c r="AC3">
        <v>0</v>
      </c>
      <c r="AD3">
        <v>0</v>
      </c>
      <c r="AN3">
        <v>0</v>
      </c>
      <c r="AO3">
        <v>1</v>
      </c>
      <c r="AP3">
        <v>0</v>
      </c>
      <c r="AQ3">
        <v>0</v>
      </c>
      <c r="AR3">
        <v>0</v>
      </c>
      <c r="AT3">
        <v>0.119</v>
      </c>
      <c r="AV3">
        <v>0</v>
      </c>
      <c r="AW3">
        <v>2</v>
      </c>
      <c r="AX3">
        <v>30357832</v>
      </c>
      <c r="AY3">
        <v>1</v>
      </c>
      <c r="AZ3">
        <v>0</v>
      </c>
      <c r="BA3">
        <v>3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CB3">
        <v>0</v>
      </c>
    </row>
    <row r="4" spans="1:80" ht="12.75">
      <c r="A4">
        <f>ROW(Source!A59)</f>
        <v>59</v>
      </c>
      <c r="B4">
        <v>30357491</v>
      </c>
      <c r="C4">
        <v>30358782</v>
      </c>
      <c r="D4">
        <v>7157835</v>
      </c>
      <c r="E4">
        <v>7157832</v>
      </c>
      <c r="F4">
        <v>1</v>
      </c>
      <c r="G4">
        <v>7157832</v>
      </c>
      <c r="H4">
        <v>1</v>
      </c>
      <c r="I4" t="s">
        <v>418</v>
      </c>
      <c r="K4" t="s">
        <v>419</v>
      </c>
      <c r="L4">
        <v>1191</v>
      </c>
      <c r="N4">
        <v>1013</v>
      </c>
      <c r="O4" t="s">
        <v>420</v>
      </c>
      <c r="P4" t="s">
        <v>420</v>
      </c>
      <c r="Q4">
        <v>1</v>
      </c>
      <c r="Y4">
        <v>3.63</v>
      </c>
      <c r="AA4">
        <v>0</v>
      </c>
      <c r="AB4">
        <v>0</v>
      </c>
      <c r="AC4">
        <v>0</v>
      </c>
      <c r="AD4">
        <v>0</v>
      </c>
      <c r="AN4">
        <v>0</v>
      </c>
      <c r="AO4">
        <v>1</v>
      </c>
      <c r="AP4">
        <v>0</v>
      </c>
      <c r="AQ4">
        <v>0</v>
      </c>
      <c r="AR4">
        <v>0</v>
      </c>
      <c r="AT4">
        <v>3.63</v>
      </c>
      <c r="AV4">
        <v>1</v>
      </c>
      <c r="AW4">
        <v>2</v>
      </c>
      <c r="AX4">
        <v>30358786</v>
      </c>
      <c r="AY4">
        <v>1</v>
      </c>
      <c r="AZ4">
        <v>0</v>
      </c>
      <c r="BA4">
        <v>4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CB4">
        <v>0</v>
      </c>
    </row>
    <row r="5" spans="1:80" ht="12.75">
      <c r="A5">
        <f>ROW(Source!A59)</f>
        <v>59</v>
      </c>
      <c r="B5">
        <v>30357491</v>
      </c>
      <c r="C5">
        <v>30358782</v>
      </c>
      <c r="D5">
        <v>7159942</v>
      </c>
      <c r="E5">
        <v>7157832</v>
      </c>
      <c r="F5">
        <v>1</v>
      </c>
      <c r="G5">
        <v>7157832</v>
      </c>
      <c r="H5">
        <v>2</v>
      </c>
      <c r="I5" t="s">
        <v>426</v>
      </c>
      <c r="K5" t="s">
        <v>427</v>
      </c>
      <c r="L5">
        <v>1344</v>
      </c>
      <c r="N5">
        <v>1008</v>
      </c>
      <c r="O5" t="s">
        <v>428</v>
      </c>
      <c r="P5" t="s">
        <v>428</v>
      </c>
      <c r="Q5">
        <v>1</v>
      </c>
      <c r="Y5">
        <v>7.72</v>
      </c>
      <c r="AA5">
        <v>0</v>
      </c>
      <c r="AB5">
        <v>1</v>
      </c>
      <c r="AC5">
        <v>0</v>
      </c>
      <c r="AD5">
        <v>0</v>
      </c>
      <c r="AN5">
        <v>0</v>
      </c>
      <c r="AO5">
        <v>1</v>
      </c>
      <c r="AP5">
        <v>0</v>
      </c>
      <c r="AQ5">
        <v>0</v>
      </c>
      <c r="AR5">
        <v>0</v>
      </c>
      <c r="AT5">
        <v>7.72</v>
      </c>
      <c r="AV5">
        <v>0</v>
      </c>
      <c r="AW5">
        <v>2</v>
      </c>
      <c r="AX5">
        <v>30358787</v>
      </c>
      <c r="AY5">
        <v>1</v>
      </c>
      <c r="AZ5">
        <v>0</v>
      </c>
      <c r="BA5">
        <v>5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CB5">
        <v>0</v>
      </c>
    </row>
    <row r="6" spans="1:80" ht="12.75">
      <c r="A6">
        <f>ROW(Source!A59)</f>
        <v>59</v>
      </c>
      <c r="B6">
        <v>30357491</v>
      </c>
      <c r="C6">
        <v>30358782</v>
      </c>
      <c r="D6">
        <v>7182707</v>
      </c>
      <c r="E6">
        <v>7157832</v>
      </c>
      <c r="F6">
        <v>1</v>
      </c>
      <c r="G6">
        <v>7157832</v>
      </c>
      <c r="H6">
        <v>3</v>
      </c>
      <c r="I6" t="s">
        <v>424</v>
      </c>
      <c r="K6" t="s">
        <v>429</v>
      </c>
      <c r="L6">
        <v>1344</v>
      </c>
      <c r="N6">
        <v>1008</v>
      </c>
      <c r="O6" t="s">
        <v>428</v>
      </c>
      <c r="P6" t="s">
        <v>428</v>
      </c>
      <c r="Q6">
        <v>1</v>
      </c>
      <c r="Y6">
        <v>2.66</v>
      </c>
      <c r="AA6">
        <v>1</v>
      </c>
      <c r="AB6">
        <v>0</v>
      </c>
      <c r="AC6">
        <v>0</v>
      </c>
      <c r="AD6">
        <v>0</v>
      </c>
      <c r="AN6">
        <v>0</v>
      </c>
      <c r="AO6">
        <v>1</v>
      </c>
      <c r="AP6">
        <v>0</v>
      </c>
      <c r="AQ6">
        <v>0</v>
      </c>
      <c r="AR6">
        <v>0</v>
      </c>
      <c r="AT6">
        <v>2.66</v>
      </c>
      <c r="AV6">
        <v>0</v>
      </c>
      <c r="AW6">
        <v>2</v>
      </c>
      <c r="AX6">
        <v>30358789</v>
      </c>
      <c r="AY6">
        <v>1</v>
      </c>
      <c r="AZ6">
        <v>0</v>
      </c>
      <c r="BA6">
        <v>6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CB6">
        <v>0</v>
      </c>
    </row>
    <row r="7" spans="1:80" ht="12.75">
      <c r="A7">
        <f>ROW(Source!A60)</f>
        <v>60</v>
      </c>
      <c r="B7">
        <v>30357491</v>
      </c>
      <c r="C7">
        <v>30357833</v>
      </c>
      <c r="D7">
        <v>7157835</v>
      </c>
      <c r="E7">
        <v>7157832</v>
      </c>
      <c r="F7">
        <v>1</v>
      </c>
      <c r="G7">
        <v>7157832</v>
      </c>
      <c r="H7">
        <v>1</v>
      </c>
      <c r="I7" t="s">
        <v>418</v>
      </c>
      <c r="K7" t="s">
        <v>419</v>
      </c>
      <c r="L7">
        <v>1191</v>
      </c>
      <c r="N7">
        <v>1013</v>
      </c>
      <c r="O7" t="s">
        <v>420</v>
      </c>
      <c r="P7" t="s">
        <v>420</v>
      </c>
      <c r="Q7">
        <v>1</v>
      </c>
      <c r="Y7">
        <v>4.4</v>
      </c>
      <c r="AA7">
        <v>0</v>
      </c>
      <c r="AB7">
        <v>0</v>
      </c>
      <c r="AC7">
        <v>0</v>
      </c>
      <c r="AD7">
        <v>0</v>
      </c>
      <c r="AN7">
        <v>0</v>
      </c>
      <c r="AO7">
        <v>1</v>
      </c>
      <c r="AP7">
        <v>0</v>
      </c>
      <c r="AQ7">
        <v>0</v>
      </c>
      <c r="AR7">
        <v>0</v>
      </c>
      <c r="AT7">
        <v>4.4</v>
      </c>
      <c r="AV7">
        <v>1</v>
      </c>
      <c r="AW7">
        <v>2</v>
      </c>
      <c r="AX7">
        <v>30357836</v>
      </c>
      <c r="AY7">
        <v>1</v>
      </c>
      <c r="AZ7">
        <v>0</v>
      </c>
      <c r="BA7">
        <v>8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CB7">
        <v>0</v>
      </c>
    </row>
    <row r="8" spans="1:80" ht="12.75">
      <c r="A8">
        <f>ROW(Source!A60)</f>
        <v>60</v>
      </c>
      <c r="B8">
        <v>30357491</v>
      </c>
      <c r="C8">
        <v>30357833</v>
      </c>
      <c r="D8">
        <v>7159942</v>
      </c>
      <c r="E8">
        <v>7157832</v>
      </c>
      <c r="F8">
        <v>1</v>
      </c>
      <c r="G8">
        <v>7157832</v>
      </c>
      <c r="H8">
        <v>2</v>
      </c>
      <c r="I8" t="s">
        <v>426</v>
      </c>
      <c r="K8" t="s">
        <v>427</v>
      </c>
      <c r="L8">
        <v>1344</v>
      </c>
      <c r="N8">
        <v>1008</v>
      </c>
      <c r="O8" t="s">
        <v>428</v>
      </c>
      <c r="P8" t="s">
        <v>428</v>
      </c>
      <c r="Q8">
        <v>1</v>
      </c>
      <c r="Y8">
        <v>5</v>
      </c>
      <c r="AA8">
        <v>0</v>
      </c>
      <c r="AB8">
        <v>1</v>
      </c>
      <c r="AC8">
        <v>0</v>
      </c>
      <c r="AD8">
        <v>0</v>
      </c>
      <c r="AN8">
        <v>0</v>
      </c>
      <c r="AO8">
        <v>1</v>
      </c>
      <c r="AP8">
        <v>0</v>
      </c>
      <c r="AQ8">
        <v>0</v>
      </c>
      <c r="AR8">
        <v>0</v>
      </c>
      <c r="AT8">
        <v>5</v>
      </c>
      <c r="AV8">
        <v>0</v>
      </c>
      <c r="AW8">
        <v>2</v>
      </c>
      <c r="AX8">
        <v>30357837</v>
      </c>
      <c r="AY8">
        <v>1</v>
      </c>
      <c r="AZ8">
        <v>0</v>
      </c>
      <c r="BA8">
        <v>9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CB8">
        <v>0</v>
      </c>
    </row>
    <row r="9" spans="1:80" ht="12.75">
      <c r="A9">
        <f>ROW(Source!A171)</f>
        <v>171</v>
      </c>
      <c r="B9">
        <v>30357491</v>
      </c>
      <c r="C9">
        <v>30357887</v>
      </c>
      <c r="D9">
        <v>7157835</v>
      </c>
      <c r="E9">
        <v>7157832</v>
      </c>
      <c r="F9">
        <v>1</v>
      </c>
      <c r="G9">
        <v>7157832</v>
      </c>
      <c r="H9">
        <v>1</v>
      </c>
      <c r="I9" t="s">
        <v>418</v>
      </c>
      <c r="K9" t="s">
        <v>419</v>
      </c>
      <c r="L9">
        <v>1191</v>
      </c>
      <c r="N9">
        <v>1013</v>
      </c>
      <c r="O9" t="s">
        <v>420</v>
      </c>
      <c r="P9" t="s">
        <v>420</v>
      </c>
      <c r="Q9">
        <v>1</v>
      </c>
      <c r="Y9">
        <v>155</v>
      </c>
      <c r="AA9">
        <v>0</v>
      </c>
      <c r="AB9">
        <v>0</v>
      </c>
      <c r="AC9">
        <v>0</v>
      </c>
      <c r="AD9">
        <v>0</v>
      </c>
      <c r="AN9">
        <v>0</v>
      </c>
      <c r="AO9">
        <v>1</v>
      </c>
      <c r="AP9">
        <v>0</v>
      </c>
      <c r="AQ9">
        <v>0</v>
      </c>
      <c r="AR9">
        <v>0</v>
      </c>
      <c r="AT9">
        <v>155</v>
      </c>
      <c r="AV9">
        <v>1</v>
      </c>
      <c r="AW9">
        <v>2</v>
      </c>
      <c r="AX9">
        <v>30357893</v>
      </c>
      <c r="AY9">
        <v>1</v>
      </c>
      <c r="AZ9">
        <v>0</v>
      </c>
      <c r="BA9">
        <v>10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CB9">
        <v>0</v>
      </c>
    </row>
    <row r="10" spans="1:80" ht="12.75">
      <c r="A10">
        <f>ROW(Source!A171)</f>
        <v>171</v>
      </c>
      <c r="B10">
        <v>30357491</v>
      </c>
      <c r="C10">
        <v>30357887</v>
      </c>
      <c r="D10">
        <v>7159942</v>
      </c>
      <c r="E10">
        <v>7157832</v>
      </c>
      <c r="F10">
        <v>1</v>
      </c>
      <c r="G10">
        <v>7157832</v>
      </c>
      <c r="H10">
        <v>2</v>
      </c>
      <c r="I10" t="s">
        <v>426</v>
      </c>
      <c r="K10" t="s">
        <v>427</v>
      </c>
      <c r="L10">
        <v>1344</v>
      </c>
      <c r="N10">
        <v>1008</v>
      </c>
      <c r="O10" t="s">
        <v>428</v>
      </c>
      <c r="P10" t="s">
        <v>428</v>
      </c>
      <c r="Q10">
        <v>1</v>
      </c>
      <c r="Y10">
        <v>3.72</v>
      </c>
      <c r="AA10">
        <v>0</v>
      </c>
      <c r="AB10">
        <v>1</v>
      </c>
      <c r="AC10">
        <v>0</v>
      </c>
      <c r="AD10">
        <v>0</v>
      </c>
      <c r="AN10">
        <v>0</v>
      </c>
      <c r="AO10">
        <v>1</v>
      </c>
      <c r="AP10">
        <v>0</v>
      </c>
      <c r="AQ10">
        <v>0</v>
      </c>
      <c r="AR10">
        <v>0</v>
      </c>
      <c r="AT10">
        <v>3.72</v>
      </c>
      <c r="AV10">
        <v>0</v>
      </c>
      <c r="AW10">
        <v>2</v>
      </c>
      <c r="AX10">
        <v>30357897</v>
      </c>
      <c r="AY10">
        <v>1</v>
      </c>
      <c r="AZ10">
        <v>0</v>
      </c>
      <c r="BA10">
        <v>11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CB10">
        <v>0</v>
      </c>
    </row>
    <row r="11" spans="1:80" ht="12.75">
      <c r="A11">
        <f>ROW(Source!A171)</f>
        <v>171</v>
      </c>
      <c r="B11">
        <v>30357491</v>
      </c>
      <c r="C11">
        <v>30357887</v>
      </c>
      <c r="D11">
        <v>7231127</v>
      </c>
      <c r="E11">
        <v>1</v>
      </c>
      <c r="F11">
        <v>1</v>
      </c>
      <c r="G11">
        <v>7157832</v>
      </c>
      <c r="H11">
        <v>2</v>
      </c>
      <c r="I11" t="s">
        <v>430</v>
      </c>
      <c r="J11" t="s">
        <v>431</v>
      </c>
      <c r="K11" t="s">
        <v>432</v>
      </c>
      <c r="L11">
        <v>1368</v>
      </c>
      <c r="N11">
        <v>1011</v>
      </c>
      <c r="O11" t="s">
        <v>181</v>
      </c>
      <c r="P11" t="s">
        <v>181</v>
      </c>
      <c r="Q11">
        <v>1</v>
      </c>
      <c r="Y11">
        <v>37.5</v>
      </c>
      <c r="AA11">
        <v>0</v>
      </c>
      <c r="AB11">
        <v>60.77</v>
      </c>
      <c r="AC11">
        <v>18.48</v>
      </c>
      <c r="AD11">
        <v>0</v>
      </c>
      <c r="AN11">
        <v>0</v>
      </c>
      <c r="AO11">
        <v>1</v>
      </c>
      <c r="AP11">
        <v>0</v>
      </c>
      <c r="AQ11">
        <v>0</v>
      </c>
      <c r="AR11">
        <v>0</v>
      </c>
      <c r="AT11">
        <v>37.5</v>
      </c>
      <c r="AV11">
        <v>0</v>
      </c>
      <c r="AW11">
        <v>2</v>
      </c>
      <c r="AX11">
        <v>30357894</v>
      </c>
      <c r="AY11">
        <v>1</v>
      </c>
      <c r="AZ11">
        <v>0</v>
      </c>
      <c r="BA11">
        <v>12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CB11">
        <v>0</v>
      </c>
    </row>
    <row r="12" spans="1:80" ht="12.75">
      <c r="A12">
        <f>ROW(Source!A171)</f>
        <v>171</v>
      </c>
      <c r="B12">
        <v>30357491</v>
      </c>
      <c r="C12">
        <v>30357887</v>
      </c>
      <c r="D12">
        <v>7231489</v>
      </c>
      <c r="E12">
        <v>1</v>
      </c>
      <c r="F12">
        <v>1</v>
      </c>
      <c r="G12">
        <v>7157832</v>
      </c>
      <c r="H12">
        <v>2</v>
      </c>
      <c r="I12" t="s">
        <v>433</v>
      </c>
      <c r="J12" t="s">
        <v>434</v>
      </c>
      <c r="K12" t="s">
        <v>435</v>
      </c>
      <c r="L12">
        <v>1368</v>
      </c>
      <c r="N12">
        <v>1011</v>
      </c>
      <c r="O12" t="s">
        <v>181</v>
      </c>
      <c r="P12" t="s">
        <v>181</v>
      </c>
      <c r="Q12">
        <v>1</v>
      </c>
      <c r="Y12">
        <v>75</v>
      </c>
      <c r="AA12">
        <v>0</v>
      </c>
      <c r="AB12">
        <v>3.16</v>
      </c>
      <c r="AC12">
        <v>0.04</v>
      </c>
      <c r="AD12">
        <v>0</v>
      </c>
      <c r="AN12">
        <v>0</v>
      </c>
      <c r="AO12">
        <v>1</v>
      </c>
      <c r="AP12">
        <v>0</v>
      </c>
      <c r="AQ12">
        <v>0</v>
      </c>
      <c r="AR12">
        <v>0</v>
      </c>
      <c r="AT12">
        <v>75</v>
      </c>
      <c r="AV12">
        <v>0</v>
      </c>
      <c r="AW12">
        <v>2</v>
      </c>
      <c r="AX12">
        <v>30357895</v>
      </c>
      <c r="AY12">
        <v>1</v>
      </c>
      <c r="AZ12">
        <v>0</v>
      </c>
      <c r="BA12">
        <v>13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CB12">
        <v>0</v>
      </c>
    </row>
    <row r="13" spans="1:80" ht="12.75">
      <c r="A13">
        <f>ROW(Source!A171)</f>
        <v>171</v>
      </c>
      <c r="B13">
        <v>30357491</v>
      </c>
      <c r="C13">
        <v>30357887</v>
      </c>
      <c r="D13">
        <v>7231005</v>
      </c>
      <c r="E13">
        <v>1</v>
      </c>
      <c r="F13">
        <v>1</v>
      </c>
      <c r="G13">
        <v>7157832</v>
      </c>
      <c r="H13">
        <v>2</v>
      </c>
      <c r="I13" t="s">
        <v>436</v>
      </c>
      <c r="J13" t="s">
        <v>437</v>
      </c>
      <c r="K13" t="s">
        <v>438</v>
      </c>
      <c r="L13">
        <v>1368</v>
      </c>
      <c r="N13">
        <v>1011</v>
      </c>
      <c r="O13" t="s">
        <v>181</v>
      </c>
      <c r="P13" t="s">
        <v>181</v>
      </c>
      <c r="Q13">
        <v>1</v>
      </c>
      <c r="Y13">
        <v>1.55</v>
      </c>
      <c r="AA13">
        <v>0</v>
      </c>
      <c r="AB13">
        <v>125.13</v>
      </c>
      <c r="AC13">
        <v>24.74</v>
      </c>
      <c r="AD13">
        <v>0</v>
      </c>
      <c r="AN13">
        <v>0</v>
      </c>
      <c r="AO13">
        <v>1</v>
      </c>
      <c r="AP13">
        <v>0</v>
      </c>
      <c r="AQ13">
        <v>0</v>
      </c>
      <c r="AR13">
        <v>0</v>
      </c>
      <c r="AT13">
        <v>1.55</v>
      </c>
      <c r="AV13">
        <v>0</v>
      </c>
      <c r="AW13">
        <v>2</v>
      </c>
      <c r="AX13">
        <v>30357896</v>
      </c>
      <c r="AY13">
        <v>1</v>
      </c>
      <c r="AZ13">
        <v>0</v>
      </c>
      <c r="BA13">
        <v>14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CB13">
        <v>0</v>
      </c>
    </row>
    <row r="14" spans="1:80" ht="12.75">
      <c r="A14">
        <f>ROW(Source!A172)</f>
        <v>172</v>
      </c>
      <c r="B14">
        <v>30357491</v>
      </c>
      <c r="C14">
        <v>30357898</v>
      </c>
      <c r="D14">
        <v>7157835</v>
      </c>
      <c r="E14">
        <v>7157832</v>
      </c>
      <c r="F14">
        <v>1</v>
      </c>
      <c r="G14">
        <v>7157832</v>
      </c>
      <c r="H14">
        <v>1</v>
      </c>
      <c r="I14" t="s">
        <v>418</v>
      </c>
      <c r="K14" t="s">
        <v>419</v>
      </c>
      <c r="L14">
        <v>1191</v>
      </c>
      <c r="N14">
        <v>1013</v>
      </c>
      <c r="O14" t="s">
        <v>420</v>
      </c>
      <c r="P14" t="s">
        <v>420</v>
      </c>
      <c r="Q14">
        <v>1</v>
      </c>
      <c r="Y14">
        <v>49.5</v>
      </c>
      <c r="AA14">
        <v>0</v>
      </c>
      <c r="AB14">
        <v>0</v>
      </c>
      <c r="AC14">
        <v>0</v>
      </c>
      <c r="AD14">
        <v>0</v>
      </c>
      <c r="AN14">
        <v>0</v>
      </c>
      <c r="AO14">
        <v>1</v>
      </c>
      <c r="AP14">
        <v>0</v>
      </c>
      <c r="AQ14">
        <v>0</v>
      </c>
      <c r="AR14">
        <v>0</v>
      </c>
      <c r="AT14">
        <v>49.5</v>
      </c>
      <c r="AV14">
        <v>1</v>
      </c>
      <c r="AW14">
        <v>2</v>
      </c>
      <c r="AX14">
        <v>30357903</v>
      </c>
      <c r="AY14">
        <v>1</v>
      </c>
      <c r="AZ14">
        <v>0</v>
      </c>
      <c r="BA14">
        <v>15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CB14">
        <v>0</v>
      </c>
    </row>
    <row r="15" spans="1:80" ht="12.75">
      <c r="A15">
        <f>ROW(Source!A172)</f>
        <v>172</v>
      </c>
      <c r="B15">
        <v>30357491</v>
      </c>
      <c r="C15">
        <v>30357898</v>
      </c>
      <c r="D15">
        <v>7159942</v>
      </c>
      <c r="E15">
        <v>7157832</v>
      </c>
      <c r="F15">
        <v>1</v>
      </c>
      <c r="G15">
        <v>7157832</v>
      </c>
      <c r="H15">
        <v>2</v>
      </c>
      <c r="I15" t="s">
        <v>426</v>
      </c>
      <c r="K15" t="s">
        <v>427</v>
      </c>
      <c r="L15">
        <v>1344</v>
      </c>
      <c r="N15">
        <v>1008</v>
      </c>
      <c r="O15" t="s">
        <v>428</v>
      </c>
      <c r="P15" t="s">
        <v>428</v>
      </c>
      <c r="Q15">
        <v>1</v>
      </c>
      <c r="Y15">
        <v>5.21</v>
      </c>
      <c r="AA15">
        <v>0</v>
      </c>
      <c r="AB15">
        <v>1</v>
      </c>
      <c r="AC15">
        <v>0</v>
      </c>
      <c r="AD15">
        <v>0</v>
      </c>
      <c r="AN15">
        <v>0</v>
      </c>
      <c r="AO15">
        <v>1</v>
      </c>
      <c r="AP15">
        <v>0</v>
      </c>
      <c r="AQ15">
        <v>0</v>
      </c>
      <c r="AR15">
        <v>0</v>
      </c>
      <c r="AT15">
        <v>5.21</v>
      </c>
      <c r="AV15">
        <v>0</v>
      </c>
      <c r="AW15">
        <v>2</v>
      </c>
      <c r="AX15">
        <v>30357906</v>
      </c>
      <c r="AY15">
        <v>1</v>
      </c>
      <c r="AZ15">
        <v>0</v>
      </c>
      <c r="BA15">
        <v>16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CB15">
        <v>0</v>
      </c>
    </row>
    <row r="16" spans="1:80" ht="12.75">
      <c r="A16">
        <f>ROW(Source!A172)</f>
        <v>172</v>
      </c>
      <c r="B16">
        <v>30357491</v>
      </c>
      <c r="C16">
        <v>30357898</v>
      </c>
      <c r="D16">
        <v>7230749</v>
      </c>
      <c r="E16">
        <v>1</v>
      </c>
      <c r="F16">
        <v>1</v>
      </c>
      <c r="G16">
        <v>7157832</v>
      </c>
      <c r="H16">
        <v>2</v>
      </c>
      <c r="I16" t="s">
        <v>439</v>
      </c>
      <c r="J16" t="s">
        <v>440</v>
      </c>
      <c r="K16" t="s">
        <v>441</v>
      </c>
      <c r="L16">
        <v>1368</v>
      </c>
      <c r="N16">
        <v>1011</v>
      </c>
      <c r="O16" t="s">
        <v>181</v>
      </c>
      <c r="P16" t="s">
        <v>181</v>
      </c>
      <c r="Q16">
        <v>1</v>
      </c>
      <c r="Y16">
        <v>2.87</v>
      </c>
      <c r="AA16">
        <v>0</v>
      </c>
      <c r="AB16">
        <v>95.06</v>
      </c>
      <c r="AC16">
        <v>22.22</v>
      </c>
      <c r="AD16">
        <v>0</v>
      </c>
      <c r="AN16">
        <v>0</v>
      </c>
      <c r="AO16">
        <v>1</v>
      </c>
      <c r="AP16">
        <v>0</v>
      </c>
      <c r="AQ16">
        <v>0</v>
      </c>
      <c r="AR16">
        <v>0</v>
      </c>
      <c r="AT16">
        <v>2.87</v>
      </c>
      <c r="AV16">
        <v>0</v>
      </c>
      <c r="AW16">
        <v>2</v>
      </c>
      <c r="AX16">
        <v>30357904</v>
      </c>
      <c r="AY16">
        <v>1</v>
      </c>
      <c r="AZ16">
        <v>0</v>
      </c>
      <c r="BA16">
        <v>17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CB16">
        <v>0</v>
      </c>
    </row>
    <row r="17" spans="1:80" ht="12.75">
      <c r="A17">
        <f>ROW(Source!A172)</f>
        <v>172</v>
      </c>
      <c r="B17">
        <v>30357491</v>
      </c>
      <c r="C17">
        <v>30357898</v>
      </c>
      <c r="D17">
        <v>7230726</v>
      </c>
      <c r="E17">
        <v>1</v>
      </c>
      <c r="F17">
        <v>1</v>
      </c>
      <c r="G17">
        <v>7157832</v>
      </c>
      <c r="H17">
        <v>2</v>
      </c>
      <c r="I17" t="s">
        <v>442</v>
      </c>
      <c r="J17" t="s">
        <v>443</v>
      </c>
      <c r="K17" t="s">
        <v>444</v>
      </c>
      <c r="L17">
        <v>1368</v>
      </c>
      <c r="N17">
        <v>1011</v>
      </c>
      <c r="O17" t="s">
        <v>181</v>
      </c>
      <c r="P17" t="s">
        <v>181</v>
      </c>
      <c r="Q17">
        <v>1</v>
      </c>
      <c r="Y17">
        <v>7.86</v>
      </c>
      <c r="AA17">
        <v>0</v>
      </c>
      <c r="AB17">
        <v>164.9</v>
      </c>
      <c r="AC17">
        <v>27.47</v>
      </c>
      <c r="AD17">
        <v>0</v>
      </c>
      <c r="AN17">
        <v>0</v>
      </c>
      <c r="AO17">
        <v>1</v>
      </c>
      <c r="AP17">
        <v>0</v>
      </c>
      <c r="AQ17">
        <v>0</v>
      </c>
      <c r="AR17">
        <v>0</v>
      </c>
      <c r="AT17">
        <v>7.86</v>
      </c>
      <c r="AV17">
        <v>0</v>
      </c>
      <c r="AW17">
        <v>2</v>
      </c>
      <c r="AX17">
        <v>30357905</v>
      </c>
      <c r="AY17">
        <v>1</v>
      </c>
      <c r="AZ17">
        <v>0</v>
      </c>
      <c r="BA17">
        <v>18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CB17">
        <v>0</v>
      </c>
    </row>
    <row r="18" spans="1:80" ht="12.75">
      <c r="A18">
        <f>ROW(Source!A173)</f>
        <v>173</v>
      </c>
      <c r="B18">
        <v>30357491</v>
      </c>
      <c r="C18">
        <v>30357907</v>
      </c>
      <c r="D18">
        <v>7157835</v>
      </c>
      <c r="E18">
        <v>7157832</v>
      </c>
      <c r="F18">
        <v>1</v>
      </c>
      <c r="G18">
        <v>7157832</v>
      </c>
      <c r="H18">
        <v>1</v>
      </c>
      <c r="I18" t="s">
        <v>418</v>
      </c>
      <c r="K18" t="s">
        <v>419</v>
      </c>
      <c r="L18">
        <v>1191</v>
      </c>
      <c r="N18">
        <v>1013</v>
      </c>
      <c r="O18" t="s">
        <v>420</v>
      </c>
      <c r="P18" t="s">
        <v>420</v>
      </c>
      <c r="Q18">
        <v>1</v>
      </c>
      <c r="Y18">
        <v>192.7</v>
      </c>
      <c r="AA18">
        <v>0</v>
      </c>
      <c r="AB18">
        <v>0</v>
      </c>
      <c r="AC18">
        <v>0</v>
      </c>
      <c r="AD18">
        <v>0</v>
      </c>
      <c r="AN18">
        <v>0</v>
      </c>
      <c r="AO18">
        <v>1</v>
      </c>
      <c r="AP18">
        <v>1</v>
      </c>
      <c r="AQ18">
        <v>0</v>
      </c>
      <c r="AR18">
        <v>0</v>
      </c>
      <c r="AT18">
        <v>192.7</v>
      </c>
      <c r="AV18">
        <v>1</v>
      </c>
      <c r="AW18">
        <v>2</v>
      </c>
      <c r="AX18">
        <v>30357909</v>
      </c>
      <c r="AY18">
        <v>1</v>
      </c>
      <c r="AZ18">
        <v>0</v>
      </c>
      <c r="BA18">
        <v>19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CB18">
        <v>0</v>
      </c>
    </row>
    <row r="19" spans="1:80" ht="12.75">
      <c r="A19">
        <f>ROW(Source!A174)</f>
        <v>174</v>
      </c>
      <c r="B19">
        <v>30357491</v>
      </c>
      <c r="C19">
        <v>30357910</v>
      </c>
      <c r="D19">
        <v>7157835</v>
      </c>
      <c r="E19">
        <v>7157832</v>
      </c>
      <c r="F19">
        <v>1</v>
      </c>
      <c r="G19">
        <v>7157832</v>
      </c>
      <c r="H19">
        <v>1</v>
      </c>
      <c r="I19" t="s">
        <v>418</v>
      </c>
      <c r="K19" t="s">
        <v>419</v>
      </c>
      <c r="L19">
        <v>1191</v>
      </c>
      <c r="N19">
        <v>1013</v>
      </c>
      <c r="O19" t="s">
        <v>420</v>
      </c>
      <c r="P19" t="s">
        <v>420</v>
      </c>
      <c r="Q19">
        <v>1</v>
      </c>
      <c r="Y19">
        <v>107.04</v>
      </c>
      <c r="AA19">
        <v>0</v>
      </c>
      <c r="AB19">
        <v>0</v>
      </c>
      <c r="AC19">
        <v>0</v>
      </c>
      <c r="AD19">
        <v>0</v>
      </c>
      <c r="AN19">
        <v>0</v>
      </c>
      <c r="AO19">
        <v>1</v>
      </c>
      <c r="AP19">
        <v>1</v>
      </c>
      <c r="AQ19">
        <v>0</v>
      </c>
      <c r="AR19">
        <v>0</v>
      </c>
      <c r="AT19">
        <v>107.04</v>
      </c>
      <c r="AV19">
        <v>1</v>
      </c>
      <c r="AW19">
        <v>2</v>
      </c>
      <c r="AX19">
        <v>30357912</v>
      </c>
      <c r="AY19">
        <v>1</v>
      </c>
      <c r="AZ19">
        <v>0</v>
      </c>
      <c r="BA19">
        <v>20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CB19">
        <v>0</v>
      </c>
    </row>
    <row r="20" spans="1:80" ht="12.75">
      <c r="A20">
        <f>ROW(Source!A175)</f>
        <v>175</v>
      </c>
      <c r="B20">
        <v>30357491</v>
      </c>
      <c r="C20">
        <v>30357913</v>
      </c>
      <c r="D20">
        <v>7157835</v>
      </c>
      <c r="E20">
        <v>7157832</v>
      </c>
      <c r="F20">
        <v>1</v>
      </c>
      <c r="G20">
        <v>7157832</v>
      </c>
      <c r="H20">
        <v>1</v>
      </c>
      <c r="I20" t="s">
        <v>418</v>
      </c>
      <c r="K20" t="s">
        <v>419</v>
      </c>
      <c r="L20">
        <v>1191</v>
      </c>
      <c r="N20">
        <v>1013</v>
      </c>
      <c r="O20" t="s">
        <v>420</v>
      </c>
      <c r="P20" t="s">
        <v>420</v>
      </c>
      <c r="Q20">
        <v>1</v>
      </c>
      <c r="Y20">
        <v>83</v>
      </c>
      <c r="AA20">
        <v>0</v>
      </c>
      <c r="AB20">
        <v>0</v>
      </c>
      <c r="AC20">
        <v>0</v>
      </c>
      <c r="AD20">
        <v>0</v>
      </c>
      <c r="AN20">
        <v>0</v>
      </c>
      <c r="AO20">
        <v>1</v>
      </c>
      <c r="AP20">
        <v>0</v>
      </c>
      <c r="AQ20">
        <v>0</v>
      </c>
      <c r="AR20">
        <v>0</v>
      </c>
      <c r="AT20">
        <v>83</v>
      </c>
      <c r="AV20">
        <v>1</v>
      </c>
      <c r="AW20">
        <v>2</v>
      </c>
      <c r="AX20">
        <v>30357915</v>
      </c>
      <c r="AY20">
        <v>1</v>
      </c>
      <c r="AZ20">
        <v>0</v>
      </c>
      <c r="BA20">
        <v>21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CB20">
        <v>0</v>
      </c>
    </row>
    <row r="21" spans="1:80" ht="12.75">
      <c r="A21">
        <f>ROW(Source!A177)</f>
        <v>177</v>
      </c>
      <c r="B21">
        <v>30357491</v>
      </c>
      <c r="C21">
        <v>30357918</v>
      </c>
      <c r="D21">
        <v>7159942</v>
      </c>
      <c r="E21">
        <v>7157832</v>
      </c>
      <c r="F21">
        <v>1</v>
      </c>
      <c r="G21">
        <v>7157832</v>
      </c>
      <c r="H21">
        <v>2</v>
      </c>
      <c r="I21" t="s">
        <v>426</v>
      </c>
      <c r="K21" t="s">
        <v>427</v>
      </c>
      <c r="L21">
        <v>1344</v>
      </c>
      <c r="N21">
        <v>1008</v>
      </c>
      <c r="O21" t="s">
        <v>428</v>
      </c>
      <c r="P21" t="s">
        <v>428</v>
      </c>
      <c r="Q21">
        <v>1</v>
      </c>
      <c r="Y21">
        <v>8.86</v>
      </c>
      <c r="AA21">
        <v>0</v>
      </c>
      <c r="AB21">
        <v>1</v>
      </c>
      <c r="AC21">
        <v>0</v>
      </c>
      <c r="AD21">
        <v>0</v>
      </c>
      <c r="AN21">
        <v>0</v>
      </c>
      <c r="AO21">
        <v>1</v>
      </c>
      <c r="AP21">
        <v>0</v>
      </c>
      <c r="AQ21">
        <v>0</v>
      </c>
      <c r="AR21">
        <v>0</v>
      </c>
      <c r="AT21">
        <v>8.86</v>
      </c>
      <c r="AV21">
        <v>0</v>
      </c>
      <c r="AW21">
        <v>2</v>
      </c>
      <c r="AX21">
        <v>30357920</v>
      </c>
      <c r="AY21">
        <v>1</v>
      </c>
      <c r="AZ21">
        <v>0</v>
      </c>
      <c r="BA21">
        <v>22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CB21">
        <v>0</v>
      </c>
    </row>
    <row r="22" spans="1:80" ht="12.75">
      <c r="A22">
        <f>ROW(Source!A179)</f>
        <v>179</v>
      </c>
      <c r="B22">
        <v>30357491</v>
      </c>
      <c r="C22">
        <v>30357923</v>
      </c>
      <c r="D22">
        <v>7157835</v>
      </c>
      <c r="E22">
        <v>7157832</v>
      </c>
      <c r="F22">
        <v>1</v>
      </c>
      <c r="G22">
        <v>7157832</v>
      </c>
      <c r="H22">
        <v>1</v>
      </c>
      <c r="I22" t="s">
        <v>418</v>
      </c>
      <c r="K22" t="s">
        <v>419</v>
      </c>
      <c r="L22">
        <v>1191</v>
      </c>
      <c r="N22">
        <v>1013</v>
      </c>
      <c r="O22" t="s">
        <v>420</v>
      </c>
      <c r="P22" t="s">
        <v>420</v>
      </c>
      <c r="Q22">
        <v>1</v>
      </c>
      <c r="Y22">
        <v>14.4</v>
      </c>
      <c r="AA22">
        <v>0</v>
      </c>
      <c r="AB22">
        <v>0</v>
      </c>
      <c r="AC22">
        <v>0</v>
      </c>
      <c r="AD22">
        <v>0</v>
      </c>
      <c r="AN22">
        <v>0</v>
      </c>
      <c r="AO22">
        <v>1</v>
      </c>
      <c r="AP22">
        <v>1</v>
      </c>
      <c r="AQ22">
        <v>0</v>
      </c>
      <c r="AR22">
        <v>0</v>
      </c>
      <c r="AT22">
        <v>14.4</v>
      </c>
      <c r="AV22">
        <v>1</v>
      </c>
      <c r="AW22">
        <v>2</v>
      </c>
      <c r="AX22">
        <v>30357932</v>
      </c>
      <c r="AY22">
        <v>1</v>
      </c>
      <c r="AZ22">
        <v>0</v>
      </c>
      <c r="BA22">
        <v>23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CB22">
        <v>0</v>
      </c>
    </row>
    <row r="23" spans="1:80" ht="12.75">
      <c r="A23">
        <f>ROW(Source!A179)</f>
        <v>179</v>
      </c>
      <c r="B23">
        <v>30357491</v>
      </c>
      <c r="C23">
        <v>30357923</v>
      </c>
      <c r="D23">
        <v>7230769</v>
      </c>
      <c r="E23">
        <v>1</v>
      </c>
      <c r="F23">
        <v>1</v>
      </c>
      <c r="G23">
        <v>7157832</v>
      </c>
      <c r="H23">
        <v>2</v>
      </c>
      <c r="I23" t="s">
        <v>445</v>
      </c>
      <c r="J23" t="s">
        <v>446</v>
      </c>
      <c r="K23" t="s">
        <v>447</v>
      </c>
      <c r="L23">
        <v>1368</v>
      </c>
      <c r="N23">
        <v>1011</v>
      </c>
      <c r="O23" t="s">
        <v>181</v>
      </c>
      <c r="P23" t="s">
        <v>181</v>
      </c>
      <c r="Q23">
        <v>1</v>
      </c>
      <c r="Y23">
        <v>1.66</v>
      </c>
      <c r="AA23">
        <v>0</v>
      </c>
      <c r="AB23">
        <v>116.89</v>
      </c>
      <c r="AC23">
        <v>23.41</v>
      </c>
      <c r="AD23">
        <v>0</v>
      </c>
      <c r="AN23">
        <v>0</v>
      </c>
      <c r="AO23">
        <v>1</v>
      </c>
      <c r="AP23">
        <v>1</v>
      </c>
      <c r="AQ23">
        <v>0</v>
      </c>
      <c r="AR23">
        <v>0</v>
      </c>
      <c r="AT23">
        <v>1.66</v>
      </c>
      <c r="AV23">
        <v>0</v>
      </c>
      <c r="AW23">
        <v>2</v>
      </c>
      <c r="AX23">
        <v>30357933</v>
      </c>
      <c r="AY23">
        <v>1</v>
      </c>
      <c r="AZ23">
        <v>0</v>
      </c>
      <c r="BA23">
        <v>24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CB23">
        <v>0</v>
      </c>
    </row>
    <row r="24" spans="1:80" ht="12.75">
      <c r="A24">
        <f>ROW(Source!A179)</f>
        <v>179</v>
      </c>
      <c r="B24">
        <v>30357491</v>
      </c>
      <c r="C24">
        <v>30357923</v>
      </c>
      <c r="D24">
        <v>7230974</v>
      </c>
      <c r="E24">
        <v>1</v>
      </c>
      <c r="F24">
        <v>1</v>
      </c>
      <c r="G24">
        <v>7157832</v>
      </c>
      <c r="H24">
        <v>2</v>
      </c>
      <c r="I24" t="s">
        <v>448</v>
      </c>
      <c r="J24" t="s">
        <v>449</v>
      </c>
      <c r="K24" t="s">
        <v>450</v>
      </c>
      <c r="L24">
        <v>1368</v>
      </c>
      <c r="N24">
        <v>1011</v>
      </c>
      <c r="O24" t="s">
        <v>181</v>
      </c>
      <c r="P24" t="s">
        <v>181</v>
      </c>
      <c r="Q24">
        <v>1</v>
      </c>
      <c r="Y24">
        <v>1.66</v>
      </c>
      <c r="AA24">
        <v>0</v>
      </c>
      <c r="AB24">
        <v>62.97</v>
      </c>
      <c r="AC24">
        <v>6.64</v>
      </c>
      <c r="AD24">
        <v>0</v>
      </c>
      <c r="AN24">
        <v>0</v>
      </c>
      <c r="AO24">
        <v>1</v>
      </c>
      <c r="AP24">
        <v>1</v>
      </c>
      <c r="AQ24">
        <v>0</v>
      </c>
      <c r="AR24">
        <v>0</v>
      </c>
      <c r="AT24">
        <v>1.66</v>
      </c>
      <c r="AV24">
        <v>0</v>
      </c>
      <c r="AW24">
        <v>2</v>
      </c>
      <c r="AX24">
        <v>30357934</v>
      </c>
      <c r="AY24">
        <v>1</v>
      </c>
      <c r="AZ24">
        <v>0</v>
      </c>
      <c r="BA24">
        <v>25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CB24">
        <v>0</v>
      </c>
    </row>
    <row r="25" spans="1:80" ht="12.75">
      <c r="A25">
        <f>ROW(Source!A179)</f>
        <v>179</v>
      </c>
      <c r="B25">
        <v>30357491</v>
      </c>
      <c r="C25">
        <v>30357923</v>
      </c>
      <c r="D25">
        <v>7230977</v>
      </c>
      <c r="E25">
        <v>1</v>
      </c>
      <c r="F25">
        <v>1</v>
      </c>
      <c r="G25">
        <v>7157832</v>
      </c>
      <c r="H25">
        <v>2</v>
      </c>
      <c r="I25" t="s">
        <v>451</v>
      </c>
      <c r="J25" t="s">
        <v>452</v>
      </c>
      <c r="K25" t="s">
        <v>453</v>
      </c>
      <c r="L25">
        <v>1368</v>
      </c>
      <c r="N25">
        <v>1011</v>
      </c>
      <c r="O25" t="s">
        <v>181</v>
      </c>
      <c r="P25" t="s">
        <v>181</v>
      </c>
      <c r="Q25">
        <v>1</v>
      </c>
      <c r="Y25">
        <v>0.65</v>
      </c>
      <c r="AA25">
        <v>0</v>
      </c>
      <c r="AB25">
        <v>140.58</v>
      </c>
      <c r="AC25">
        <v>28.61</v>
      </c>
      <c r="AD25">
        <v>0</v>
      </c>
      <c r="AN25">
        <v>0</v>
      </c>
      <c r="AO25">
        <v>1</v>
      </c>
      <c r="AP25">
        <v>1</v>
      </c>
      <c r="AQ25">
        <v>0</v>
      </c>
      <c r="AR25">
        <v>0</v>
      </c>
      <c r="AT25">
        <v>0.65</v>
      </c>
      <c r="AV25">
        <v>0</v>
      </c>
      <c r="AW25">
        <v>2</v>
      </c>
      <c r="AX25">
        <v>30357935</v>
      </c>
      <c r="AY25">
        <v>1</v>
      </c>
      <c r="AZ25">
        <v>0</v>
      </c>
      <c r="BA25">
        <v>26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CB25">
        <v>0</v>
      </c>
    </row>
    <row r="26" spans="1:80" ht="12.75">
      <c r="A26">
        <f>ROW(Source!A179)</f>
        <v>179</v>
      </c>
      <c r="B26">
        <v>30357491</v>
      </c>
      <c r="C26">
        <v>30357923</v>
      </c>
      <c r="D26">
        <v>7231005</v>
      </c>
      <c r="E26">
        <v>1</v>
      </c>
      <c r="F26">
        <v>1</v>
      </c>
      <c r="G26">
        <v>7157832</v>
      </c>
      <c r="H26">
        <v>2</v>
      </c>
      <c r="I26" t="s">
        <v>436</v>
      </c>
      <c r="J26" t="s">
        <v>437</v>
      </c>
      <c r="K26" t="s">
        <v>438</v>
      </c>
      <c r="L26">
        <v>1368</v>
      </c>
      <c r="N26">
        <v>1011</v>
      </c>
      <c r="O26" t="s">
        <v>181</v>
      </c>
      <c r="P26" t="s">
        <v>181</v>
      </c>
      <c r="Q26">
        <v>1</v>
      </c>
      <c r="Y26">
        <v>1.55</v>
      </c>
      <c r="AA26">
        <v>0</v>
      </c>
      <c r="AB26">
        <v>125.13</v>
      </c>
      <c r="AC26">
        <v>24.74</v>
      </c>
      <c r="AD26">
        <v>0</v>
      </c>
      <c r="AN26">
        <v>0</v>
      </c>
      <c r="AO26">
        <v>1</v>
      </c>
      <c r="AP26">
        <v>1</v>
      </c>
      <c r="AQ26">
        <v>0</v>
      </c>
      <c r="AR26">
        <v>0</v>
      </c>
      <c r="AT26">
        <v>1.55</v>
      </c>
      <c r="AV26">
        <v>0</v>
      </c>
      <c r="AW26">
        <v>2</v>
      </c>
      <c r="AX26">
        <v>30357936</v>
      </c>
      <c r="AY26">
        <v>1</v>
      </c>
      <c r="AZ26">
        <v>0</v>
      </c>
      <c r="BA26">
        <v>27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CB26">
        <v>0</v>
      </c>
    </row>
    <row r="27" spans="1:80" ht="12.75">
      <c r="A27">
        <f>ROW(Source!A179)</f>
        <v>179</v>
      </c>
      <c r="B27">
        <v>30357491</v>
      </c>
      <c r="C27">
        <v>30357923</v>
      </c>
      <c r="D27">
        <v>7230967</v>
      </c>
      <c r="E27">
        <v>1</v>
      </c>
      <c r="F27">
        <v>1</v>
      </c>
      <c r="G27">
        <v>7157832</v>
      </c>
      <c r="H27">
        <v>2</v>
      </c>
      <c r="I27" t="s">
        <v>454</v>
      </c>
      <c r="J27" t="s">
        <v>455</v>
      </c>
      <c r="K27" t="s">
        <v>456</v>
      </c>
      <c r="L27">
        <v>1368</v>
      </c>
      <c r="N27">
        <v>1011</v>
      </c>
      <c r="O27" t="s">
        <v>181</v>
      </c>
      <c r="P27" t="s">
        <v>181</v>
      </c>
      <c r="Q27">
        <v>1</v>
      </c>
      <c r="Y27">
        <v>0.52</v>
      </c>
      <c r="AA27">
        <v>0</v>
      </c>
      <c r="AB27">
        <v>178.02</v>
      </c>
      <c r="AC27">
        <v>23.5</v>
      </c>
      <c r="AD27">
        <v>0</v>
      </c>
      <c r="AN27">
        <v>0</v>
      </c>
      <c r="AO27">
        <v>1</v>
      </c>
      <c r="AP27">
        <v>1</v>
      </c>
      <c r="AQ27">
        <v>0</v>
      </c>
      <c r="AR27">
        <v>0</v>
      </c>
      <c r="AT27">
        <v>0.52</v>
      </c>
      <c r="AV27">
        <v>0</v>
      </c>
      <c r="AW27">
        <v>2</v>
      </c>
      <c r="AX27">
        <v>30357937</v>
      </c>
      <c r="AY27">
        <v>1</v>
      </c>
      <c r="AZ27">
        <v>0</v>
      </c>
      <c r="BA27">
        <v>28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CB27">
        <v>0</v>
      </c>
    </row>
    <row r="28" spans="1:80" ht="12.75">
      <c r="A28">
        <f>ROW(Source!A179)</f>
        <v>179</v>
      </c>
      <c r="B28">
        <v>30357491</v>
      </c>
      <c r="C28">
        <v>30357923</v>
      </c>
      <c r="D28">
        <v>7231827</v>
      </c>
      <c r="E28">
        <v>1</v>
      </c>
      <c r="F28">
        <v>1</v>
      </c>
      <c r="G28">
        <v>7157832</v>
      </c>
      <c r="H28">
        <v>3</v>
      </c>
      <c r="I28" t="s">
        <v>457</v>
      </c>
      <c r="J28" t="s">
        <v>458</v>
      </c>
      <c r="K28" t="s">
        <v>459</v>
      </c>
      <c r="L28">
        <v>1339</v>
      </c>
      <c r="N28">
        <v>1007</v>
      </c>
      <c r="O28" t="s">
        <v>287</v>
      </c>
      <c r="P28" t="s">
        <v>287</v>
      </c>
      <c r="Q28">
        <v>1</v>
      </c>
      <c r="Y28">
        <v>5</v>
      </c>
      <c r="AA28">
        <v>7.07</v>
      </c>
      <c r="AB28">
        <v>0</v>
      </c>
      <c r="AC28">
        <v>0</v>
      </c>
      <c r="AD28">
        <v>0</v>
      </c>
      <c r="AN28">
        <v>0</v>
      </c>
      <c r="AO28">
        <v>1</v>
      </c>
      <c r="AP28">
        <v>0</v>
      </c>
      <c r="AQ28">
        <v>0</v>
      </c>
      <c r="AR28">
        <v>0</v>
      </c>
      <c r="AT28">
        <v>5</v>
      </c>
      <c r="AV28">
        <v>0</v>
      </c>
      <c r="AW28">
        <v>2</v>
      </c>
      <c r="AX28">
        <v>30357938</v>
      </c>
      <c r="AY28">
        <v>1</v>
      </c>
      <c r="AZ28">
        <v>0</v>
      </c>
      <c r="BA28">
        <v>29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CB28">
        <v>0</v>
      </c>
    </row>
    <row r="29" spans="1:80" ht="12.75">
      <c r="A29">
        <f>ROW(Source!A179)</f>
        <v>179</v>
      </c>
      <c r="B29">
        <v>30357491</v>
      </c>
      <c r="C29">
        <v>30357923</v>
      </c>
      <c r="D29">
        <v>7232457</v>
      </c>
      <c r="E29">
        <v>1</v>
      </c>
      <c r="F29">
        <v>1</v>
      </c>
      <c r="G29">
        <v>7157832</v>
      </c>
      <c r="H29">
        <v>3</v>
      </c>
      <c r="I29" t="s">
        <v>311</v>
      </c>
      <c r="J29" t="s">
        <v>313</v>
      </c>
      <c r="K29" t="s">
        <v>312</v>
      </c>
      <c r="L29">
        <v>1339</v>
      </c>
      <c r="N29">
        <v>1007</v>
      </c>
      <c r="O29" t="s">
        <v>287</v>
      </c>
      <c r="P29" t="s">
        <v>287</v>
      </c>
      <c r="Q29">
        <v>1</v>
      </c>
      <c r="Y29">
        <v>158</v>
      </c>
      <c r="AA29">
        <v>104.99</v>
      </c>
      <c r="AB29">
        <v>0</v>
      </c>
      <c r="AC29">
        <v>0</v>
      </c>
      <c r="AD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T29">
        <v>158</v>
      </c>
      <c r="AV29">
        <v>0</v>
      </c>
      <c r="AW29">
        <v>1</v>
      </c>
      <c r="AX29">
        <v>-1</v>
      </c>
      <c r="AY29">
        <v>0</v>
      </c>
      <c r="AZ29">
        <v>0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CB29">
        <v>0</v>
      </c>
    </row>
    <row r="30" spans="1:80" ht="12.75">
      <c r="A30">
        <f>ROW(Source!A181)</f>
        <v>181</v>
      </c>
      <c r="B30">
        <v>30357491</v>
      </c>
      <c r="C30">
        <v>30357941</v>
      </c>
      <c r="D30">
        <v>7157835</v>
      </c>
      <c r="E30">
        <v>7157832</v>
      </c>
      <c r="F30">
        <v>1</v>
      </c>
      <c r="G30">
        <v>7157832</v>
      </c>
      <c r="H30">
        <v>1</v>
      </c>
      <c r="I30" t="s">
        <v>418</v>
      </c>
      <c r="K30" t="s">
        <v>419</v>
      </c>
      <c r="L30">
        <v>1191</v>
      </c>
      <c r="N30">
        <v>1013</v>
      </c>
      <c r="O30" t="s">
        <v>420</v>
      </c>
      <c r="P30" t="s">
        <v>420</v>
      </c>
      <c r="Q30">
        <v>1</v>
      </c>
      <c r="Y30">
        <v>267</v>
      </c>
      <c r="AA30">
        <v>0</v>
      </c>
      <c r="AB30">
        <v>0</v>
      </c>
      <c r="AC30">
        <v>0</v>
      </c>
      <c r="AD30">
        <v>0</v>
      </c>
      <c r="AN30">
        <v>0</v>
      </c>
      <c r="AO30">
        <v>1</v>
      </c>
      <c r="AP30">
        <v>1</v>
      </c>
      <c r="AQ30">
        <v>0</v>
      </c>
      <c r="AR30">
        <v>0</v>
      </c>
      <c r="AT30">
        <v>267</v>
      </c>
      <c r="AV30">
        <v>1</v>
      </c>
      <c r="AW30">
        <v>2</v>
      </c>
      <c r="AX30">
        <v>30357952</v>
      </c>
      <c r="AY30">
        <v>1</v>
      </c>
      <c r="AZ30">
        <v>0</v>
      </c>
      <c r="BA30">
        <v>31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CB30">
        <v>0</v>
      </c>
    </row>
    <row r="31" spans="1:80" ht="12.75">
      <c r="A31">
        <f>ROW(Source!A181)</f>
        <v>181</v>
      </c>
      <c r="B31">
        <v>30357491</v>
      </c>
      <c r="C31">
        <v>30357941</v>
      </c>
      <c r="D31">
        <v>7159942</v>
      </c>
      <c r="E31">
        <v>7157832</v>
      </c>
      <c r="F31">
        <v>1</v>
      </c>
      <c r="G31">
        <v>7157832</v>
      </c>
      <c r="H31">
        <v>2</v>
      </c>
      <c r="I31" t="s">
        <v>426</v>
      </c>
      <c r="K31" t="s">
        <v>427</v>
      </c>
      <c r="L31">
        <v>1344</v>
      </c>
      <c r="N31">
        <v>1008</v>
      </c>
      <c r="O31" t="s">
        <v>428</v>
      </c>
      <c r="P31" t="s">
        <v>428</v>
      </c>
      <c r="Q31">
        <v>1</v>
      </c>
      <c r="Y31">
        <v>4.77</v>
      </c>
      <c r="AA31">
        <v>0</v>
      </c>
      <c r="AB31">
        <v>1</v>
      </c>
      <c r="AC31">
        <v>0</v>
      </c>
      <c r="AD31">
        <v>0</v>
      </c>
      <c r="AN31">
        <v>0</v>
      </c>
      <c r="AO31">
        <v>1</v>
      </c>
      <c r="AP31">
        <v>1</v>
      </c>
      <c r="AQ31">
        <v>0</v>
      </c>
      <c r="AR31">
        <v>0</v>
      </c>
      <c r="AT31">
        <v>4.77</v>
      </c>
      <c r="AV31">
        <v>0</v>
      </c>
      <c r="AW31">
        <v>2</v>
      </c>
      <c r="AX31">
        <v>30357955</v>
      </c>
      <c r="AY31">
        <v>1</v>
      </c>
      <c r="AZ31">
        <v>0</v>
      </c>
      <c r="BA31">
        <v>32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CB31">
        <v>0</v>
      </c>
    </row>
    <row r="32" spans="1:80" ht="12.75">
      <c r="A32">
        <f>ROW(Source!A181)</f>
        <v>181</v>
      </c>
      <c r="B32">
        <v>30357491</v>
      </c>
      <c r="C32">
        <v>30357941</v>
      </c>
      <c r="D32">
        <v>7230977</v>
      </c>
      <c r="E32">
        <v>1</v>
      </c>
      <c r="F32">
        <v>1</v>
      </c>
      <c r="G32">
        <v>7157832</v>
      </c>
      <c r="H32">
        <v>2</v>
      </c>
      <c r="I32" t="s">
        <v>451</v>
      </c>
      <c r="J32" t="s">
        <v>452</v>
      </c>
      <c r="K32" t="s">
        <v>453</v>
      </c>
      <c r="L32">
        <v>1368</v>
      </c>
      <c r="N32">
        <v>1011</v>
      </c>
      <c r="O32" t="s">
        <v>181</v>
      </c>
      <c r="P32" t="s">
        <v>181</v>
      </c>
      <c r="Q32">
        <v>1</v>
      </c>
      <c r="Y32">
        <v>11.76</v>
      </c>
      <c r="AA32">
        <v>0</v>
      </c>
      <c r="AB32">
        <v>140.58</v>
      </c>
      <c r="AC32">
        <v>28.61</v>
      </c>
      <c r="AD32">
        <v>0</v>
      </c>
      <c r="AN32">
        <v>0</v>
      </c>
      <c r="AO32">
        <v>1</v>
      </c>
      <c r="AP32">
        <v>1</v>
      </c>
      <c r="AQ32">
        <v>0</v>
      </c>
      <c r="AR32">
        <v>0</v>
      </c>
      <c r="AT32">
        <v>11.76</v>
      </c>
      <c r="AV32">
        <v>0</v>
      </c>
      <c r="AW32">
        <v>2</v>
      </c>
      <c r="AX32">
        <v>30357953</v>
      </c>
      <c r="AY32">
        <v>1</v>
      </c>
      <c r="AZ32">
        <v>0</v>
      </c>
      <c r="BA32">
        <v>33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CB32">
        <v>0</v>
      </c>
    </row>
    <row r="33" spans="1:80" ht="12.75">
      <c r="A33">
        <f>ROW(Source!A181)</f>
        <v>181</v>
      </c>
      <c r="B33">
        <v>30357491</v>
      </c>
      <c r="C33">
        <v>30357941</v>
      </c>
      <c r="D33">
        <v>7231016</v>
      </c>
      <c r="E33">
        <v>1</v>
      </c>
      <c r="F33">
        <v>1</v>
      </c>
      <c r="G33">
        <v>7157832</v>
      </c>
      <c r="H33">
        <v>2</v>
      </c>
      <c r="I33" t="s">
        <v>460</v>
      </c>
      <c r="J33" t="s">
        <v>461</v>
      </c>
      <c r="K33" t="s">
        <v>462</v>
      </c>
      <c r="L33">
        <v>1368</v>
      </c>
      <c r="N33">
        <v>1011</v>
      </c>
      <c r="O33" t="s">
        <v>181</v>
      </c>
      <c r="P33" t="s">
        <v>181</v>
      </c>
      <c r="Q33">
        <v>1</v>
      </c>
      <c r="Y33">
        <v>10.8</v>
      </c>
      <c r="AA33">
        <v>0</v>
      </c>
      <c r="AB33">
        <v>25.58</v>
      </c>
      <c r="AC33">
        <v>1.85</v>
      </c>
      <c r="AD33">
        <v>0</v>
      </c>
      <c r="AN33">
        <v>0</v>
      </c>
      <c r="AO33">
        <v>1</v>
      </c>
      <c r="AP33">
        <v>1</v>
      </c>
      <c r="AQ33">
        <v>0</v>
      </c>
      <c r="AR33">
        <v>0</v>
      </c>
      <c r="AT33">
        <v>10.8</v>
      </c>
      <c r="AV33">
        <v>0</v>
      </c>
      <c r="AW33">
        <v>2</v>
      </c>
      <c r="AX33">
        <v>30357954</v>
      </c>
      <c r="AY33">
        <v>1</v>
      </c>
      <c r="AZ33">
        <v>0</v>
      </c>
      <c r="BA33">
        <v>34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CB33">
        <v>0</v>
      </c>
    </row>
    <row r="34" spans="1:80" ht="12.75">
      <c r="A34">
        <f>ROW(Source!A181)</f>
        <v>181</v>
      </c>
      <c r="B34">
        <v>30357491</v>
      </c>
      <c r="C34">
        <v>30357941</v>
      </c>
      <c r="D34">
        <v>7182707</v>
      </c>
      <c r="E34">
        <v>7157832</v>
      </c>
      <c r="F34">
        <v>1</v>
      </c>
      <c r="G34">
        <v>7157832</v>
      </c>
      <c r="H34">
        <v>3</v>
      </c>
      <c r="I34" t="s">
        <v>424</v>
      </c>
      <c r="K34" t="s">
        <v>429</v>
      </c>
      <c r="L34">
        <v>1344</v>
      </c>
      <c r="N34">
        <v>1008</v>
      </c>
      <c r="O34" t="s">
        <v>428</v>
      </c>
      <c r="P34" t="s">
        <v>428</v>
      </c>
      <c r="Q34">
        <v>1</v>
      </c>
      <c r="Y34">
        <v>49.28</v>
      </c>
      <c r="AA34">
        <v>1</v>
      </c>
      <c r="AB34">
        <v>0</v>
      </c>
      <c r="AC34">
        <v>0</v>
      </c>
      <c r="AD34">
        <v>0</v>
      </c>
      <c r="AN34">
        <v>0</v>
      </c>
      <c r="AO34">
        <v>1</v>
      </c>
      <c r="AP34">
        <v>0</v>
      </c>
      <c r="AQ34">
        <v>0</v>
      </c>
      <c r="AR34">
        <v>0</v>
      </c>
      <c r="AT34">
        <v>49.28</v>
      </c>
      <c r="AV34">
        <v>0</v>
      </c>
      <c r="AW34">
        <v>2</v>
      </c>
      <c r="AX34">
        <v>30357961</v>
      </c>
      <c r="AY34">
        <v>1</v>
      </c>
      <c r="AZ34">
        <v>0</v>
      </c>
      <c r="BA34">
        <v>35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CB34">
        <v>0</v>
      </c>
    </row>
    <row r="35" spans="1:80" ht="12.75">
      <c r="A35">
        <f>ROW(Source!A181)</f>
        <v>181</v>
      </c>
      <c r="B35">
        <v>30357491</v>
      </c>
      <c r="C35">
        <v>30357941</v>
      </c>
      <c r="D35">
        <v>7231827</v>
      </c>
      <c r="E35">
        <v>1</v>
      </c>
      <c r="F35">
        <v>1</v>
      </c>
      <c r="G35">
        <v>7157832</v>
      </c>
      <c r="H35">
        <v>3</v>
      </c>
      <c r="I35" t="s">
        <v>457</v>
      </c>
      <c r="J35" t="s">
        <v>458</v>
      </c>
      <c r="K35" t="s">
        <v>459</v>
      </c>
      <c r="L35">
        <v>1339</v>
      </c>
      <c r="N35">
        <v>1007</v>
      </c>
      <c r="O35" t="s">
        <v>287</v>
      </c>
      <c r="P35" t="s">
        <v>287</v>
      </c>
      <c r="Q35">
        <v>1</v>
      </c>
      <c r="Y35">
        <v>178</v>
      </c>
      <c r="AA35">
        <v>7.07</v>
      </c>
      <c r="AB35">
        <v>0</v>
      </c>
      <c r="AC35">
        <v>0</v>
      </c>
      <c r="AD35">
        <v>0</v>
      </c>
      <c r="AN35">
        <v>0</v>
      </c>
      <c r="AO35">
        <v>1</v>
      </c>
      <c r="AP35">
        <v>0</v>
      </c>
      <c r="AQ35">
        <v>0</v>
      </c>
      <c r="AR35">
        <v>0</v>
      </c>
      <c r="AT35">
        <v>178</v>
      </c>
      <c r="AV35">
        <v>0</v>
      </c>
      <c r="AW35">
        <v>2</v>
      </c>
      <c r="AX35">
        <v>30357956</v>
      </c>
      <c r="AY35">
        <v>1</v>
      </c>
      <c r="AZ35">
        <v>0</v>
      </c>
      <c r="BA35">
        <v>36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CB35">
        <v>0</v>
      </c>
    </row>
    <row r="36" spans="1:80" ht="12.75">
      <c r="A36">
        <f>ROW(Source!A181)</f>
        <v>181</v>
      </c>
      <c r="B36">
        <v>30357491</v>
      </c>
      <c r="C36">
        <v>30357941</v>
      </c>
      <c r="D36">
        <v>7231756</v>
      </c>
      <c r="E36">
        <v>1</v>
      </c>
      <c r="F36">
        <v>1</v>
      </c>
      <c r="G36">
        <v>7157832</v>
      </c>
      <c r="H36">
        <v>3</v>
      </c>
      <c r="I36" t="s">
        <v>463</v>
      </c>
      <c r="J36" t="s">
        <v>464</v>
      </c>
      <c r="K36" t="s">
        <v>465</v>
      </c>
      <c r="L36">
        <v>1348</v>
      </c>
      <c r="N36">
        <v>1009</v>
      </c>
      <c r="O36" t="s">
        <v>97</v>
      </c>
      <c r="P36" t="s">
        <v>97</v>
      </c>
      <c r="Q36">
        <v>1000</v>
      </c>
      <c r="Y36">
        <v>0.09</v>
      </c>
      <c r="AA36">
        <v>3386.07</v>
      </c>
      <c r="AB36">
        <v>0</v>
      </c>
      <c r="AC36">
        <v>0</v>
      </c>
      <c r="AD36">
        <v>0</v>
      </c>
      <c r="AN36">
        <v>0</v>
      </c>
      <c r="AO36">
        <v>1</v>
      </c>
      <c r="AP36">
        <v>0</v>
      </c>
      <c r="AQ36">
        <v>0</v>
      </c>
      <c r="AR36">
        <v>0</v>
      </c>
      <c r="AT36">
        <v>0.09</v>
      </c>
      <c r="AV36">
        <v>0</v>
      </c>
      <c r="AW36">
        <v>2</v>
      </c>
      <c r="AX36">
        <v>30357957</v>
      </c>
      <c r="AY36">
        <v>1</v>
      </c>
      <c r="AZ36">
        <v>0</v>
      </c>
      <c r="BA36">
        <v>37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CB36">
        <v>0</v>
      </c>
    </row>
    <row r="37" spans="1:80" ht="12.75">
      <c r="A37">
        <f>ROW(Source!A181)</f>
        <v>181</v>
      </c>
      <c r="B37">
        <v>30357491</v>
      </c>
      <c r="C37">
        <v>30357941</v>
      </c>
      <c r="D37">
        <v>7232456</v>
      </c>
      <c r="E37">
        <v>1</v>
      </c>
      <c r="F37">
        <v>1</v>
      </c>
      <c r="G37">
        <v>7157832</v>
      </c>
      <c r="H37">
        <v>3</v>
      </c>
      <c r="I37" t="s">
        <v>466</v>
      </c>
      <c r="J37" t="s">
        <v>467</v>
      </c>
      <c r="K37" t="s">
        <v>468</v>
      </c>
      <c r="L37">
        <v>1339</v>
      </c>
      <c r="N37">
        <v>1007</v>
      </c>
      <c r="O37" t="s">
        <v>287</v>
      </c>
      <c r="P37" t="s">
        <v>287</v>
      </c>
      <c r="Q37">
        <v>1</v>
      </c>
      <c r="Y37">
        <v>40</v>
      </c>
      <c r="AA37">
        <v>104.99</v>
      </c>
      <c r="AB37">
        <v>0</v>
      </c>
      <c r="AC37">
        <v>0</v>
      </c>
      <c r="AD37">
        <v>0</v>
      </c>
      <c r="AN37">
        <v>0</v>
      </c>
      <c r="AO37">
        <v>1</v>
      </c>
      <c r="AP37">
        <v>0</v>
      </c>
      <c r="AQ37">
        <v>0</v>
      </c>
      <c r="AR37">
        <v>0</v>
      </c>
      <c r="AT37">
        <v>40</v>
      </c>
      <c r="AV37">
        <v>0</v>
      </c>
      <c r="AW37">
        <v>2</v>
      </c>
      <c r="AX37">
        <v>30357958</v>
      </c>
      <c r="AY37">
        <v>1</v>
      </c>
      <c r="AZ37">
        <v>0</v>
      </c>
      <c r="BA37">
        <v>38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CB37">
        <v>0</v>
      </c>
    </row>
    <row r="38" spans="1:80" ht="12.75">
      <c r="A38">
        <f>ROW(Source!A181)</f>
        <v>181</v>
      </c>
      <c r="B38">
        <v>30357491</v>
      </c>
      <c r="C38">
        <v>30357941</v>
      </c>
      <c r="D38">
        <v>7234872</v>
      </c>
      <c r="E38">
        <v>1</v>
      </c>
      <c r="F38">
        <v>1</v>
      </c>
      <c r="G38">
        <v>7157832</v>
      </c>
      <c r="H38">
        <v>3</v>
      </c>
      <c r="I38" t="s">
        <v>322</v>
      </c>
      <c r="J38" t="s">
        <v>324</v>
      </c>
      <c r="K38" t="s">
        <v>323</v>
      </c>
      <c r="L38">
        <v>1339</v>
      </c>
      <c r="N38">
        <v>1007</v>
      </c>
      <c r="O38" t="s">
        <v>287</v>
      </c>
      <c r="P38" t="s">
        <v>287</v>
      </c>
      <c r="Q38">
        <v>1</v>
      </c>
      <c r="Y38">
        <v>162</v>
      </c>
      <c r="AA38">
        <v>517.14</v>
      </c>
      <c r="AB38">
        <v>0</v>
      </c>
      <c r="AC38">
        <v>0</v>
      </c>
      <c r="AD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T38">
        <v>162</v>
      </c>
      <c r="AV38">
        <v>0</v>
      </c>
      <c r="AW38">
        <v>1</v>
      </c>
      <c r="AX38">
        <v>-1</v>
      </c>
      <c r="AY38">
        <v>0</v>
      </c>
      <c r="AZ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CB38">
        <v>0</v>
      </c>
    </row>
    <row r="39" spans="1:80" ht="12.75">
      <c r="A39">
        <f>ROW(Source!A181)</f>
        <v>181</v>
      </c>
      <c r="B39">
        <v>30357491</v>
      </c>
      <c r="C39">
        <v>30357941</v>
      </c>
      <c r="D39">
        <v>7239912</v>
      </c>
      <c r="E39">
        <v>1</v>
      </c>
      <c r="F39">
        <v>1</v>
      </c>
      <c r="G39">
        <v>7157832</v>
      </c>
      <c r="H39">
        <v>3</v>
      </c>
      <c r="I39" t="s">
        <v>469</v>
      </c>
      <c r="J39" t="s">
        <v>470</v>
      </c>
      <c r="K39" t="s">
        <v>471</v>
      </c>
      <c r="L39">
        <v>1327</v>
      </c>
      <c r="N39">
        <v>1005</v>
      </c>
      <c r="O39" t="s">
        <v>472</v>
      </c>
      <c r="P39" t="s">
        <v>472</v>
      </c>
      <c r="Q39">
        <v>1</v>
      </c>
      <c r="Y39">
        <v>10.2</v>
      </c>
      <c r="AA39">
        <v>90.15</v>
      </c>
      <c r="AB39">
        <v>0</v>
      </c>
      <c r="AC39">
        <v>0</v>
      </c>
      <c r="AD39">
        <v>0</v>
      </c>
      <c r="AN39">
        <v>0</v>
      </c>
      <c r="AO39">
        <v>1</v>
      </c>
      <c r="AP39">
        <v>0</v>
      </c>
      <c r="AQ39">
        <v>0</v>
      </c>
      <c r="AR39">
        <v>0</v>
      </c>
      <c r="AT39">
        <v>10.2</v>
      </c>
      <c r="AV39">
        <v>0</v>
      </c>
      <c r="AW39">
        <v>2</v>
      </c>
      <c r="AX39">
        <v>30357959</v>
      </c>
      <c r="AY39">
        <v>1</v>
      </c>
      <c r="AZ39">
        <v>0</v>
      </c>
      <c r="BA39">
        <v>39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CB39">
        <v>0</v>
      </c>
    </row>
    <row r="40" spans="1:80" ht="12.75">
      <c r="A40">
        <f>ROW(Source!A183)</f>
        <v>183</v>
      </c>
      <c r="B40">
        <v>30357491</v>
      </c>
      <c r="C40">
        <v>30357963</v>
      </c>
      <c r="D40">
        <v>7157835</v>
      </c>
      <c r="E40">
        <v>7157832</v>
      </c>
      <c r="F40">
        <v>1</v>
      </c>
      <c r="G40">
        <v>7157832</v>
      </c>
      <c r="H40">
        <v>1</v>
      </c>
      <c r="I40" t="s">
        <v>418</v>
      </c>
      <c r="K40" t="s">
        <v>419</v>
      </c>
      <c r="L40">
        <v>1191</v>
      </c>
      <c r="N40">
        <v>1013</v>
      </c>
      <c r="O40" t="s">
        <v>420</v>
      </c>
      <c r="P40" t="s">
        <v>420</v>
      </c>
      <c r="Q40">
        <v>1</v>
      </c>
      <c r="Y40">
        <v>5.17</v>
      </c>
      <c r="AA40">
        <v>0</v>
      </c>
      <c r="AB40">
        <v>0</v>
      </c>
      <c r="AC40">
        <v>0</v>
      </c>
      <c r="AD40">
        <v>0</v>
      </c>
      <c r="AN40">
        <v>0</v>
      </c>
      <c r="AO40">
        <v>1</v>
      </c>
      <c r="AP40">
        <v>1</v>
      </c>
      <c r="AQ40">
        <v>0</v>
      </c>
      <c r="AR40">
        <v>0</v>
      </c>
      <c r="AT40">
        <v>5.17</v>
      </c>
      <c r="AV40">
        <v>1</v>
      </c>
      <c r="AW40">
        <v>2</v>
      </c>
      <c r="AX40">
        <v>30357967</v>
      </c>
      <c r="AY40">
        <v>1</v>
      </c>
      <c r="AZ40">
        <v>0</v>
      </c>
      <c r="BA40">
        <v>41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CB40">
        <v>0</v>
      </c>
    </row>
    <row r="41" spans="1:80" ht="12.75">
      <c r="A41">
        <f>ROW(Source!A183)</f>
        <v>183</v>
      </c>
      <c r="B41">
        <v>30357491</v>
      </c>
      <c r="C41">
        <v>30357963</v>
      </c>
      <c r="D41">
        <v>7234872</v>
      </c>
      <c r="E41">
        <v>1</v>
      </c>
      <c r="F41">
        <v>1</v>
      </c>
      <c r="G41">
        <v>7157832</v>
      </c>
      <c r="H41">
        <v>3</v>
      </c>
      <c r="I41" t="s">
        <v>322</v>
      </c>
      <c r="J41" t="s">
        <v>324</v>
      </c>
      <c r="K41" t="s">
        <v>323</v>
      </c>
      <c r="L41">
        <v>1339</v>
      </c>
      <c r="N41">
        <v>1007</v>
      </c>
      <c r="O41" t="s">
        <v>287</v>
      </c>
      <c r="P41" t="s">
        <v>287</v>
      </c>
      <c r="Q41">
        <v>1</v>
      </c>
      <c r="Y41">
        <v>10.2</v>
      </c>
      <c r="AA41">
        <v>517.14</v>
      </c>
      <c r="AB41">
        <v>0</v>
      </c>
      <c r="AC41">
        <v>0</v>
      </c>
      <c r="AD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T41">
        <v>10.2</v>
      </c>
      <c r="AV41">
        <v>0</v>
      </c>
      <c r="AW41">
        <v>1</v>
      </c>
      <c r="AX41">
        <v>-1</v>
      </c>
      <c r="AY41">
        <v>0</v>
      </c>
      <c r="AZ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CB41">
        <v>0</v>
      </c>
    </row>
    <row r="42" spans="1:80" ht="12.75">
      <c r="A42">
        <f>ROW(Source!A183)</f>
        <v>183</v>
      </c>
      <c r="B42">
        <v>30357491</v>
      </c>
      <c r="C42">
        <v>30357963</v>
      </c>
      <c r="D42">
        <v>7239912</v>
      </c>
      <c r="E42">
        <v>1</v>
      </c>
      <c r="F42">
        <v>1</v>
      </c>
      <c r="G42">
        <v>7157832</v>
      </c>
      <c r="H42">
        <v>3</v>
      </c>
      <c r="I42" t="s">
        <v>469</v>
      </c>
      <c r="J42" t="s">
        <v>470</v>
      </c>
      <c r="K42" t="s">
        <v>471</v>
      </c>
      <c r="L42">
        <v>1327</v>
      </c>
      <c r="N42">
        <v>1005</v>
      </c>
      <c r="O42" t="s">
        <v>472</v>
      </c>
      <c r="P42" t="s">
        <v>472</v>
      </c>
      <c r="Q42">
        <v>1</v>
      </c>
      <c r="Y42">
        <v>0.65</v>
      </c>
      <c r="AA42">
        <v>90.15</v>
      </c>
      <c r="AB42">
        <v>0</v>
      </c>
      <c r="AC42">
        <v>0</v>
      </c>
      <c r="AD42">
        <v>0</v>
      </c>
      <c r="AN42">
        <v>0</v>
      </c>
      <c r="AO42">
        <v>1</v>
      </c>
      <c r="AP42">
        <v>0</v>
      </c>
      <c r="AQ42">
        <v>0</v>
      </c>
      <c r="AR42">
        <v>0</v>
      </c>
      <c r="AT42">
        <v>0.65</v>
      </c>
      <c r="AV42">
        <v>0</v>
      </c>
      <c r="AW42">
        <v>2</v>
      </c>
      <c r="AX42">
        <v>30357968</v>
      </c>
      <c r="AY42">
        <v>1</v>
      </c>
      <c r="AZ42">
        <v>0</v>
      </c>
      <c r="BA42">
        <v>42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CB42">
        <v>0</v>
      </c>
    </row>
    <row r="43" spans="1:80" ht="12.75">
      <c r="A43">
        <f>ROW(Source!A185)</f>
        <v>185</v>
      </c>
      <c r="B43">
        <v>30357491</v>
      </c>
      <c r="C43">
        <v>30357971</v>
      </c>
      <c r="D43">
        <v>7157835</v>
      </c>
      <c r="E43">
        <v>7157832</v>
      </c>
      <c r="F43">
        <v>1</v>
      </c>
      <c r="G43">
        <v>7157832</v>
      </c>
      <c r="H43">
        <v>1</v>
      </c>
      <c r="I43" t="s">
        <v>418</v>
      </c>
      <c r="K43" t="s">
        <v>419</v>
      </c>
      <c r="L43">
        <v>1191</v>
      </c>
      <c r="N43">
        <v>1013</v>
      </c>
      <c r="O43" t="s">
        <v>420</v>
      </c>
      <c r="P43" t="s">
        <v>420</v>
      </c>
      <c r="Q43">
        <v>1</v>
      </c>
      <c r="Y43">
        <v>4.29</v>
      </c>
      <c r="AA43">
        <v>0</v>
      </c>
      <c r="AB43">
        <v>0</v>
      </c>
      <c r="AC43">
        <v>0</v>
      </c>
      <c r="AD43">
        <v>0</v>
      </c>
      <c r="AN43">
        <v>0</v>
      </c>
      <c r="AO43">
        <v>1</v>
      </c>
      <c r="AP43">
        <v>1</v>
      </c>
      <c r="AQ43">
        <v>0</v>
      </c>
      <c r="AR43">
        <v>0</v>
      </c>
      <c r="AT43">
        <v>4.29</v>
      </c>
      <c r="AV43">
        <v>1</v>
      </c>
      <c r="AW43">
        <v>2</v>
      </c>
      <c r="AX43">
        <v>30357983</v>
      </c>
      <c r="AY43">
        <v>1</v>
      </c>
      <c r="AZ43">
        <v>0</v>
      </c>
      <c r="BA43">
        <v>44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CB43">
        <v>0</v>
      </c>
    </row>
    <row r="44" spans="1:80" ht="12.75">
      <c r="A44">
        <f>ROW(Source!A185)</f>
        <v>185</v>
      </c>
      <c r="B44">
        <v>30357491</v>
      </c>
      <c r="C44">
        <v>30357971</v>
      </c>
      <c r="D44">
        <v>7231127</v>
      </c>
      <c r="E44">
        <v>1</v>
      </c>
      <c r="F44">
        <v>1</v>
      </c>
      <c r="G44">
        <v>7157832</v>
      </c>
      <c r="H44">
        <v>2</v>
      </c>
      <c r="I44" t="s">
        <v>430</v>
      </c>
      <c r="J44" t="s">
        <v>431</v>
      </c>
      <c r="K44" t="s">
        <v>432</v>
      </c>
      <c r="L44">
        <v>1368</v>
      </c>
      <c r="N44">
        <v>1011</v>
      </c>
      <c r="O44" t="s">
        <v>181</v>
      </c>
      <c r="P44" t="s">
        <v>181</v>
      </c>
      <c r="Q44">
        <v>1</v>
      </c>
      <c r="Y44">
        <v>0.3</v>
      </c>
      <c r="AA44">
        <v>0</v>
      </c>
      <c r="AB44">
        <v>60.77</v>
      </c>
      <c r="AC44">
        <v>18.48</v>
      </c>
      <c r="AD44">
        <v>0</v>
      </c>
      <c r="AN44">
        <v>0</v>
      </c>
      <c r="AO44">
        <v>1</v>
      </c>
      <c r="AP44">
        <v>1</v>
      </c>
      <c r="AQ44">
        <v>0</v>
      </c>
      <c r="AR44">
        <v>0</v>
      </c>
      <c r="AT44">
        <v>0.3</v>
      </c>
      <c r="AV44">
        <v>0</v>
      </c>
      <c r="AW44">
        <v>2</v>
      </c>
      <c r="AX44">
        <v>30357984</v>
      </c>
      <c r="AY44">
        <v>1</v>
      </c>
      <c r="AZ44">
        <v>0</v>
      </c>
      <c r="BA44">
        <v>45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CB44">
        <v>0</v>
      </c>
    </row>
    <row r="45" spans="1:80" ht="12.75">
      <c r="A45">
        <f>ROW(Source!A185)</f>
        <v>185</v>
      </c>
      <c r="B45">
        <v>30357491</v>
      </c>
      <c r="C45">
        <v>30357971</v>
      </c>
      <c r="D45">
        <v>7230893</v>
      </c>
      <c r="E45">
        <v>1</v>
      </c>
      <c r="F45">
        <v>1</v>
      </c>
      <c r="G45">
        <v>7157832</v>
      </c>
      <c r="H45">
        <v>2</v>
      </c>
      <c r="I45" t="s">
        <v>473</v>
      </c>
      <c r="J45" t="s">
        <v>474</v>
      </c>
      <c r="K45" t="s">
        <v>475</v>
      </c>
      <c r="L45">
        <v>1368</v>
      </c>
      <c r="N45">
        <v>1011</v>
      </c>
      <c r="O45" t="s">
        <v>181</v>
      </c>
      <c r="P45" t="s">
        <v>181</v>
      </c>
      <c r="Q45">
        <v>1</v>
      </c>
      <c r="Y45">
        <v>0.3</v>
      </c>
      <c r="AA45">
        <v>0</v>
      </c>
      <c r="AB45">
        <v>106.74</v>
      </c>
      <c r="AC45">
        <v>19.2</v>
      </c>
      <c r="AD45">
        <v>0</v>
      </c>
      <c r="AN45">
        <v>0</v>
      </c>
      <c r="AO45">
        <v>1</v>
      </c>
      <c r="AP45">
        <v>1</v>
      </c>
      <c r="AQ45">
        <v>0</v>
      </c>
      <c r="AR45">
        <v>0</v>
      </c>
      <c r="AT45">
        <v>0.3</v>
      </c>
      <c r="AV45">
        <v>0</v>
      </c>
      <c r="AW45">
        <v>2</v>
      </c>
      <c r="AX45">
        <v>30357985</v>
      </c>
      <c r="AY45">
        <v>1</v>
      </c>
      <c r="AZ45">
        <v>0</v>
      </c>
      <c r="BA45">
        <v>46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CB45">
        <v>0</v>
      </c>
    </row>
    <row r="46" spans="1:80" ht="12.75">
      <c r="A46">
        <f>ROW(Source!A185)</f>
        <v>185</v>
      </c>
      <c r="B46">
        <v>30357491</v>
      </c>
      <c r="C46">
        <v>30357971</v>
      </c>
      <c r="D46">
        <v>7230976</v>
      </c>
      <c r="E46">
        <v>1</v>
      </c>
      <c r="F46">
        <v>1</v>
      </c>
      <c r="G46">
        <v>7157832</v>
      </c>
      <c r="H46">
        <v>2</v>
      </c>
      <c r="I46" t="s">
        <v>476</v>
      </c>
      <c r="J46" t="s">
        <v>477</v>
      </c>
      <c r="K46" t="s">
        <v>478</v>
      </c>
      <c r="L46">
        <v>1368</v>
      </c>
      <c r="N46">
        <v>1011</v>
      </c>
      <c r="O46" t="s">
        <v>181</v>
      </c>
      <c r="P46" t="s">
        <v>181</v>
      </c>
      <c r="Q46">
        <v>1</v>
      </c>
      <c r="Y46">
        <v>0.3</v>
      </c>
      <c r="AA46">
        <v>0</v>
      </c>
      <c r="AB46">
        <v>148.89</v>
      </c>
      <c r="AC46">
        <v>28.61</v>
      </c>
      <c r="AD46">
        <v>0</v>
      </c>
      <c r="AN46">
        <v>0</v>
      </c>
      <c r="AO46">
        <v>1</v>
      </c>
      <c r="AP46">
        <v>1</v>
      </c>
      <c r="AQ46">
        <v>0</v>
      </c>
      <c r="AR46">
        <v>0</v>
      </c>
      <c r="AT46">
        <v>0.3</v>
      </c>
      <c r="AV46">
        <v>0</v>
      </c>
      <c r="AW46">
        <v>2</v>
      </c>
      <c r="AX46">
        <v>30357986</v>
      </c>
      <c r="AY46">
        <v>1</v>
      </c>
      <c r="AZ46">
        <v>0</v>
      </c>
      <c r="BA46">
        <v>47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CB46">
        <v>0</v>
      </c>
    </row>
    <row r="47" spans="1:80" ht="12.75">
      <c r="A47">
        <f>ROW(Source!A185)</f>
        <v>185</v>
      </c>
      <c r="B47">
        <v>30357491</v>
      </c>
      <c r="C47">
        <v>30357971</v>
      </c>
      <c r="D47">
        <v>7230978</v>
      </c>
      <c r="E47">
        <v>1</v>
      </c>
      <c r="F47">
        <v>1</v>
      </c>
      <c r="G47">
        <v>7157832</v>
      </c>
      <c r="H47">
        <v>2</v>
      </c>
      <c r="I47" t="s">
        <v>479</v>
      </c>
      <c r="J47" t="s">
        <v>480</v>
      </c>
      <c r="K47" t="s">
        <v>481</v>
      </c>
      <c r="L47">
        <v>1368</v>
      </c>
      <c r="N47">
        <v>1011</v>
      </c>
      <c r="O47" t="s">
        <v>181</v>
      </c>
      <c r="P47" t="s">
        <v>181</v>
      </c>
      <c r="Q47">
        <v>1</v>
      </c>
      <c r="Y47">
        <v>0.3</v>
      </c>
      <c r="AA47">
        <v>0</v>
      </c>
      <c r="AB47">
        <v>249.15</v>
      </c>
      <c r="AC47">
        <v>42.85</v>
      </c>
      <c r="AD47">
        <v>0</v>
      </c>
      <c r="AN47">
        <v>0</v>
      </c>
      <c r="AO47">
        <v>1</v>
      </c>
      <c r="AP47">
        <v>1</v>
      </c>
      <c r="AQ47">
        <v>0</v>
      </c>
      <c r="AR47">
        <v>0</v>
      </c>
      <c r="AT47">
        <v>0.3</v>
      </c>
      <c r="AV47">
        <v>0</v>
      </c>
      <c r="AW47">
        <v>2</v>
      </c>
      <c r="AX47">
        <v>30357987</v>
      </c>
      <c r="AY47">
        <v>1</v>
      </c>
      <c r="AZ47">
        <v>0</v>
      </c>
      <c r="BA47">
        <v>48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CB47">
        <v>0</v>
      </c>
    </row>
    <row r="48" spans="1:80" ht="12.75">
      <c r="A48">
        <f>ROW(Source!A185)</f>
        <v>185</v>
      </c>
      <c r="B48">
        <v>30357491</v>
      </c>
      <c r="C48">
        <v>30357971</v>
      </c>
      <c r="D48">
        <v>7230962</v>
      </c>
      <c r="E48">
        <v>1</v>
      </c>
      <c r="F48">
        <v>1</v>
      </c>
      <c r="G48">
        <v>7157832</v>
      </c>
      <c r="H48">
        <v>2</v>
      </c>
      <c r="I48" t="s">
        <v>482</v>
      </c>
      <c r="J48" t="s">
        <v>483</v>
      </c>
      <c r="K48" t="s">
        <v>484</v>
      </c>
      <c r="L48">
        <v>1368</v>
      </c>
      <c r="N48">
        <v>1011</v>
      </c>
      <c r="O48" t="s">
        <v>181</v>
      </c>
      <c r="P48" t="s">
        <v>181</v>
      </c>
      <c r="Q48">
        <v>1</v>
      </c>
      <c r="Y48">
        <v>0.3</v>
      </c>
      <c r="AA48">
        <v>0</v>
      </c>
      <c r="AB48">
        <v>84.82</v>
      </c>
      <c r="AC48">
        <v>22.85</v>
      </c>
      <c r="AD48">
        <v>0</v>
      </c>
      <c r="AN48">
        <v>0</v>
      </c>
      <c r="AO48">
        <v>1</v>
      </c>
      <c r="AP48">
        <v>1</v>
      </c>
      <c r="AQ48">
        <v>0</v>
      </c>
      <c r="AR48">
        <v>0</v>
      </c>
      <c r="AT48">
        <v>0.3</v>
      </c>
      <c r="AV48">
        <v>0</v>
      </c>
      <c r="AW48">
        <v>2</v>
      </c>
      <c r="AX48">
        <v>30357988</v>
      </c>
      <c r="AY48">
        <v>1</v>
      </c>
      <c r="AZ48">
        <v>0</v>
      </c>
      <c r="BA48">
        <v>49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CB48">
        <v>0</v>
      </c>
    </row>
    <row r="49" spans="1:80" ht="12.75">
      <c r="A49">
        <f>ROW(Source!A185)</f>
        <v>185</v>
      </c>
      <c r="B49">
        <v>30357491</v>
      </c>
      <c r="C49">
        <v>30357971</v>
      </c>
      <c r="D49">
        <v>7230993</v>
      </c>
      <c r="E49">
        <v>1</v>
      </c>
      <c r="F49">
        <v>1</v>
      </c>
      <c r="G49">
        <v>7157832</v>
      </c>
      <c r="H49">
        <v>2</v>
      </c>
      <c r="I49" t="s">
        <v>485</v>
      </c>
      <c r="J49" t="s">
        <v>486</v>
      </c>
      <c r="K49" t="s">
        <v>487</v>
      </c>
      <c r="L49">
        <v>1368</v>
      </c>
      <c r="N49">
        <v>1011</v>
      </c>
      <c r="O49" t="s">
        <v>181</v>
      </c>
      <c r="P49" t="s">
        <v>181</v>
      </c>
      <c r="Q49">
        <v>1</v>
      </c>
      <c r="Y49">
        <v>0.3</v>
      </c>
      <c r="AA49">
        <v>0</v>
      </c>
      <c r="AB49">
        <v>124.6</v>
      </c>
      <c r="AC49">
        <v>28.4</v>
      </c>
      <c r="AD49">
        <v>0</v>
      </c>
      <c r="AN49">
        <v>0</v>
      </c>
      <c r="AO49">
        <v>1</v>
      </c>
      <c r="AP49">
        <v>1</v>
      </c>
      <c r="AQ49">
        <v>0</v>
      </c>
      <c r="AR49">
        <v>0</v>
      </c>
      <c r="AT49">
        <v>0.3</v>
      </c>
      <c r="AV49">
        <v>0</v>
      </c>
      <c r="AW49">
        <v>2</v>
      </c>
      <c r="AX49">
        <v>30357989</v>
      </c>
      <c r="AY49">
        <v>1</v>
      </c>
      <c r="AZ49">
        <v>0</v>
      </c>
      <c r="BA49">
        <v>50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CB49">
        <v>0</v>
      </c>
    </row>
    <row r="50" spans="1:80" ht="12.75">
      <c r="A50">
        <f>ROW(Source!A185)</f>
        <v>185</v>
      </c>
      <c r="B50">
        <v>30357491</v>
      </c>
      <c r="C50">
        <v>30357971</v>
      </c>
      <c r="D50">
        <v>7230966</v>
      </c>
      <c r="E50">
        <v>1</v>
      </c>
      <c r="F50">
        <v>1</v>
      </c>
      <c r="G50">
        <v>7157832</v>
      </c>
      <c r="H50">
        <v>2</v>
      </c>
      <c r="I50" t="s">
        <v>488</v>
      </c>
      <c r="J50" t="s">
        <v>489</v>
      </c>
      <c r="K50" t="s">
        <v>490</v>
      </c>
      <c r="L50">
        <v>1368</v>
      </c>
      <c r="N50">
        <v>1011</v>
      </c>
      <c r="O50" t="s">
        <v>181</v>
      </c>
      <c r="P50" t="s">
        <v>181</v>
      </c>
      <c r="Q50">
        <v>1</v>
      </c>
      <c r="Y50">
        <v>0.3</v>
      </c>
      <c r="AA50">
        <v>0</v>
      </c>
      <c r="AB50">
        <v>88.4</v>
      </c>
      <c r="AC50">
        <v>23.18</v>
      </c>
      <c r="AD50">
        <v>0</v>
      </c>
      <c r="AN50">
        <v>0</v>
      </c>
      <c r="AO50">
        <v>1</v>
      </c>
      <c r="AP50">
        <v>1</v>
      </c>
      <c r="AQ50">
        <v>0</v>
      </c>
      <c r="AR50">
        <v>0</v>
      </c>
      <c r="AT50">
        <v>0.3</v>
      </c>
      <c r="AV50">
        <v>0</v>
      </c>
      <c r="AW50">
        <v>2</v>
      </c>
      <c r="AX50">
        <v>30357990</v>
      </c>
      <c r="AY50">
        <v>1</v>
      </c>
      <c r="AZ50">
        <v>0</v>
      </c>
      <c r="BA50">
        <v>51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CB50">
        <v>0</v>
      </c>
    </row>
    <row r="51" spans="1:80" ht="12.75">
      <c r="A51">
        <f>ROW(Source!A185)</f>
        <v>185</v>
      </c>
      <c r="B51">
        <v>30357491</v>
      </c>
      <c r="C51">
        <v>30357971</v>
      </c>
      <c r="D51">
        <v>7230967</v>
      </c>
      <c r="E51">
        <v>1</v>
      </c>
      <c r="F51">
        <v>1</v>
      </c>
      <c r="G51">
        <v>7157832</v>
      </c>
      <c r="H51">
        <v>2</v>
      </c>
      <c r="I51" t="s">
        <v>454</v>
      </c>
      <c r="J51" t="s">
        <v>455</v>
      </c>
      <c r="K51" t="s">
        <v>456</v>
      </c>
      <c r="L51">
        <v>1368</v>
      </c>
      <c r="N51">
        <v>1011</v>
      </c>
      <c r="O51" t="s">
        <v>181</v>
      </c>
      <c r="P51" t="s">
        <v>181</v>
      </c>
      <c r="Q51">
        <v>1</v>
      </c>
      <c r="Y51">
        <v>0.9</v>
      </c>
      <c r="AA51">
        <v>0</v>
      </c>
      <c r="AB51">
        <v>178.02</v>
      </c>
      <c r="AC51">
        <v>23.5</v>
      </c>
      <c r="AD51">
        <v>0</v>
      </c>
      <c r="AN51">
        <v>0</v>
      </c>
      <c r="AO51">
        <v>1</v>
      </c>
      <c r="AP51">
        <v>1</v>
      </c>
      <c r="AQ51">
        <v>0</v>
      </c>
      <c r="AR51">
        <v>0</v>
      </c>
      <c r="AT51">
        <v>0.9</v>
      </c>
      <c r="AV51">
        <v>0</v>
      </c>
      <c r="AW51">
        <v>2</v>
      </c>
      <c r="AX51">
        <v>30357991</v>
      </c>
      <c r="AY51">
        <v>1</v>
      </c>
      <c r="AZ51">
        <v>0</v>
      </c>
      <c r="BA51">
        <v>52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CB51">
        <v>0</v>
      </c>
    </row>
    <row r="52" spans="1:80" ht="12.75">
      <c r="A52">
        <f>ROW(Source!A185)</f>
        <v>185</v>
      </c>
      <c r="B52">
        <v>30357491</v>
      </c>
      <c r="C52">
        <v>30357971</v>
      </c>
      <c r="D52">
        <v>7235091</v>
      </c>
      <c r="E52">
        <v>1</v>
      </c>
      <c r="F52">
        <v>1</v>
      </c>
      <c r="G52">
        <v>7157832</v>
      </c>
      <c r="H52">
        <v>3</v>
      </c>
      <c r="I52" t="s">
        <v>491</v>
      </c>
      <c r="J52" t="s">
        <v>492</v>
      </c>
      <c r="K52" t="s">
        <v>493</v>
      </c>
      <c r="L52">
        <v>1348</v>
      </c>
      <c r="N52">
        <v>1009</v>
      </c>
      <c r="O52" t="s">
        <v>97</v>
      </c>
      <c r="P52" t="s">
        <v>97</v>
      </c>
      <c r="Q52">
        <v>1000</v>
      </c>
      <c r="Y52">
        <v>0.04</v>
      </c>
      <c r="AA52">
        <v>1445.87</v>
      </c>
      <c r="AB52">
        <v>0</v>
      </c>
      <c r="AC52">
        <v>0</v>
      </c>
      <c r="AD52">
        <v>0</v>
      </c>
      <c r="AN52">
        <v>0</v>
      </c>
      <c r="AO52">
        <v>1</v>
      </c>
      <c r="AP52">
        <v>0</v>
      </c>
      <c r="AQ52">
        <v>0</v>
      </c>
      <c r="AR52">
        <v>0</v>
      </c>
      <c r="AT52">
        <v>0.04</v>
      </c>
      <c r="AV52">
        <v>0</v>
      </c>
      <c r="AW52">
        <v>2</v>
      </c>
      <c r="AX52">
        <v>30357992</v>
      </c>
      <c r="AY52">
        <v>1</v>
      </c>
      <c r="AZ52">
        <v>0</v>
      </c>
      <c r="BA52">
        <v>53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CB52">
        <v>0</v>
      </c>
    </row>
    <row r="53" spans="1:80" ht="12.75">
      <c r="A53">
        <f>ROW(Source!A185)</f>
        <v>185</v>
      </c>
      <c r="B53">
        <v>30357491</v>
      </c>
      <c r="C53">
        <v>30357971</v>
      </c>
      <c r="D53">
        <v>7235078</v>
      </c>
      <c r="E53">
        <v>1</v>
      </c>
      <c r="F53">
        <v>1</v>
      </c>
      <c r="G53">
        <v>7157832</v>
      </c>
      <c r="H53">
        <v>3</v>
      </c>
      <c r="I53" t="s">
        <v>338</v>
      </c>
      <c r="J53" t="s">
        <v>340</v>
      </c>
      <c r="K53" t="s">
        <v>339</v>
      </c>
      <c r="L53">
        <v>1348</v>
      </c>
      <c r="N53">
        <v>1009</v>
      </c>
      <c r="O53" t="s">
        <v>97</v>
      </c>
      <c r="P53" t="s">
        <v>97</v>
      </c>
      <c r="Q53">
        <v>1000</v>
      </c>
      <c r="Y53">
        <v>9.58</v>
      </c>
      <c r="AA53">
        <v>305.75</v>
      </c>
      <c r="AB53">
        <v>0</v>
      </c>
      <c r="AC53">
        <v>0</v>
      </c>
      <c r="AD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T53">
        <v>9.58</v>
      </c>
      <c r="AV53">
        <v>0</v>
      </c>
      <c r="AW53">
        <v>1</v>
      </c>
      <c r="AX53">
        <v>-1</v>
      </c>
      <c r="AY53">
        <v>0</v>
      </c>
      <c r="AZ53">
        <v>0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CB53">
        <v>0</v>
      </c>
    </row>
    <row r="54" spans="1:80" ht="12.75">
      <c r="A54">
        <f>ROW(Source!A187)</f>
        <v>187</v>
      </c>
      <c r="B54">
        <v>30357491</v>
      </c>
      <c r="C54">
        <v>30357995</v>
      </c>
      <c r="D54">
        <v>7157835</v>
      </c>
      <c r="E54">
        <v>7157832</v>
      </c>
      <c r="F54">
        <v>1</v>
      </c>
      <c r="G54">
        <v>7157832</v>
      </c>
      <c r="H54">
        <v>1</v>
      </c>
      <c r="I54" t="s">
        <v>418</v>
      </c>
      <c r="K54" t="s">
        <v>419</v>
      </c>
      <c r="L54">
        <v>1191</v>
      </c>
      <c r="N54">
        <v>1013</v>
      </c>
      <c r="O54" t="s">
        <v>420</v>
      </c>
      <c r="P54" t="s">
        <v>420</v>
      </c>
      <c r="Q54">
        <v>1</v>
      </c>
      <c r="Y54">
        <v>0.53</v>
      </c>
      <c r="AA54">
        <v>0</v>
      </c>
      <c r="AB54">
        <v>0</v>
      </c>
      <c r="AC54">
        <v>0</v>
      </c>
      <c r="AD54">
        <v>0</v>
      </c>
      <c r="AN54">
        <v>0</v>
      </c>
      <c r="AO54">
        <v>1</v>
      </c>
      <c r="AP54">
        <v>1</v>
      </c>
      <c r="AQ54">
        <v>0</v>
      </c>
      <c r="AR54">
        <v>0</v>
      </c>
      <c r="AT54">
        <v>0.53</v>
      </c>
      <c r="AV54">
        <v>1</v>
      </c>
      <c r="AW54">
        <v>2</v>
      </c>
      <c r="AX54">
        <v>30358000</v>
      </c>
      <c r="AY54">
        <v>1</v>
      </c>
      <c r="AZ54">
        <v>0</v>
      </c>
      <c r="BA54">
        <v>55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CB54">
        <v>0</v>
      </c>
    </row>
    <row r="55" spans="1:80" ht="12.75">
      <c r="A55">
        <f>ROW(Source!A187)</f>
        <v>187</v>
      </c>
      <c r="B55">
        <v>30357491</v>
      </c>
      <c r="C55">
        <v>30357995</v>
      </c>
      <c r="D55">
        <v>7230893</v>
      </c>
      <c r="E55">
        <v>1</v>
      </c>
      <c r="F55">
        <v>1</v>
      </c>
      <c r="G55">
        <v>7157832</v>
      </c>
      <c r="H55">
        <v>2</v>
      </c>
      <c r="I55" t="s">
        <v>473</v>
      </c>
      <c r="J55" t="s">
        <v>474</v>
      </c>
      <c r="K55" t="s">
        <v>475</v>
      </c>
      <c r="L55">
        <v>1368</v>
      </c>
      <c r="N55">
        <v>1011</v>
      </c>
      <c r="O55" t="s">
        <v>181</v>
      </c>
      <c r="P55" t="s">
        <v>181</v>
      </c>
      <c r="Q55">
        <v>1</v>
      </c>
      <c r="Y55">
        <v>0.075</v>
      </c>
      <c r="AA55">
        <v>0</v>
      </c>
      <c r="AB55">
        <v>106.74</v>
      </c>
      <c r="AC55">
        <v>19.2</v>
      </c>
      <c r="AD55">
        <v>0</v>
      </c>
      <c r="AN55">
        <v>0</v>
      </c>
      <c r="AO55">
        <v>1</v>
      </c>
      <c r="AP55">
        <v>1</v>
      </c>
      <c r="AQ55">
        <v>0</v>
      </c>
      <c r="AR55">
        <v>0</v>
      </c>
      <c r="AT55">
        <v>0.075</v>
      </c>
      <c r="AV55">
        <v>0</v>
      </c>
      <c r="AW55">
        <v>2</v>
      </c>
      <c r="AX55">
        <v>30358001</v>
      </c>
      <c r="AY55">
        <v>1</v>
      </c>
      <c r="AZ55">
        <v>0</v>
      </c>
      <c r="BA55">
        <v>56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CB55">
        <v>0</v>
      </c>
    </row>
    <row r="56" spans="1:80" ht="12.75">
      <c r="A56">
        <f>ROW(Source!A187)</f>
        <v>187</v>
      </c>
      <c r="B56">
        <v>30357491</v>
      </c>
      <c r="C56">
        <v>30357995</v>
      </c>
      <c r="D56">
        <v>7230993</v>
      </c>
      <c r="E56">
        <v>1</v>
      </c>
      <c r="F56">
        <v>1</v>
      </c>
      <c r="G56">
        <v>7157832</v>
      </c>
      <c r="H56">
        <v>2</v>
      </c>
      <c r="I56" t="s">
        <v>485</v>
      </c>
      <c r="J56" t="s">
        <v>486</v>
      </c>
      <c r="K56" t="s">
        <v>487</v>
      </c>
      <c r="L56">
        <v>1368</v>
      </c>
      <c r="N56">
        <v>1011</v>
      </c>
      <c r="O56" t="s">
        <v>181</v>
      </c>
      <c r="P56" t="s">
        <v>181</v>
      </c>
      <c r="Q56">
        <v>1</v>
      </c>
      <c r="Y56">
        <v>0.075</v>
      </c>
      <c r="AA56">
        <v>0</v>
      </c>
      <c r="AB56">
        <v>124.6</v>
      </c>
      <c r="AC56">
        <v>28.4</v>
      </c>
      <c r="AD56">
        <v>0</v>
      </c>
      <c r="AN56">
        <v>0</v>
      </c>
      <c r="AO56">
        <v>1</v>
      </c>
      <c r="AP56">
        <v>1</v>
      </c>
      <c r="AQ56">
        <v>0</v>
      </c>
      <c r="AR56">
        <v>0</v>
      </c>
      <c r="AT56">
        <v>0.075</v>
      </c>
      <c r="AV56">
        <v>0</v>
      </c>
      <c r="AW56">
        <v>2</v>
      </c>
      <c r="AX56">
        <v>30358002</v>
      </c>
      <c r="AY56">
        <v>1</v>
      </c>
      <c r="AZ56">
        <v>0</v>
      </c>
      <c r="BA56">
        <v>57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CB56">
        <v>0</v>
      </c>
    </row>
    <row r="57" spans="1:80" ht="12.75">
      <c r="A57">
        <f>ROW(Source!A187)</f>
        <v>187</v>
      </c>
      <c r="B57">
        <v>30357491</v>
      </c>
      <c r="C57">
        <v>30357995</v>
      </c>
      <c r="D57">
        <v>7235078</v>
      </c>
      <c r="E57">
        <v>1</v>
      </c>
      <c r="F57">
        <v>1</v>
      </c>
      <c r="G57">
        <v>7157832</v>
      </c>
      <c r="H57">
        <v>3</v>
      </c>
      <c r="I57" t="s">
        <v>338</v>
      </c>
      <c r="J57" t="s">
        <v>340</v>
      </c>
      <c r="K57" t="s">
        <v>339</v>
      </c>
      <c r="L57">
        <v>1348</v>
      </c>
      <c r="N57">
        <v>1009</v>
      </c>
      <c r="O57" t="s">
        <v>97</v>
      </c>
      <c r="P57" t="s">
        <v>97</v>
      </c>
      <c r="Q57">
        <v>1000</v>
      </c>
      <c r="Y57">
        <v>2.4</v>
      </c>
      <c r="AA57">
        <v>305.75</v>
      </c>
      <c r="AB57">
        <v>0</v>
      </c>
      <c r="AC57">
        <v>0</v>
      </c>
      <c r="AD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T57">
        <v>2.4</v>
      </c>
      <c r="AV57">
        <v>0</v>
      </c>
      <c r="AW57">
        <v>1</v>
      </c>
      <c r="AX57">
        <v>-1</v>
      </c>
      <c r="AY57">
        <v>0</v>
      </c>
      <c r="AZ57">
        <v>0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CB57">
        <v>0</v>
      </c>
    </row>
    <row r="58" spans="1:80" ht="12.75">
      <c r="A58">
        <f>ROW(Source!A189)</f>
        <v>189</v>
      </c>
      <c r="B58">
        <v>30357491</v>
      </c>
      <c r="C58">
        <v>30358005</v>
      </c>
      <c r="D58">
        <v>7157835</v>
      </c>
      <c r="E58">
        <v>7157832</v>
      </c>
      <c r="F58">
        <v>1</v>
      </c>
      <c r="G58">
        <v>7157832</v>
      </c>
      <c r="H58">
        <v>1</v>
      </c>
      <c r="I58" t="s">
        <v>418</v>
      </c>
      <c r="K58" t="s">
        <v>419</v>
      </c>
      <c r="L58">
        <v>1191</v>
      </c>
      <c r="N58">
        <v>1013</v>
      </c>
      <c r="O58" t="s">
        <v>420</v>
      </c>
      <c r="P58" t="s">
        <v>420</v>
      </c>
      <c r="Q58">
        <v>1</v>
      </c>
      <c r="Y58">
        <v>4.29</v>
      </c>
      <c r="AA58">
        <v>0</v>
      </c>
      <c r="AB58">
        <v>0</v>
      </c>
      <c r="AC58">
        <v>0</v>
      </c>
      <c r="AD58">
        <v>0</v>
      </c>
      <c r="AN58">
        <v>0</v>
      </c>
      <c r="AO58">
        <v>1</v>
      </c>
      <c r="AP58">
        <v>1</v>
      </c>
      <c r="AQ58">
        <v>0</v>
      </c>
      <c r="AR58">
        <v>0</v>
      </c>
      <c r="AT58">
        <v>4.29</v>
      </c>
      <c r="AV58">
        <v>1</v>
      </c>
      <c r="AW58">
        <v>2</v>
      </c>
      <c r="AX58">
        <v>30358017</v>
      </c>
      <c r="AY58">
        <v>1</v>
      </c>
      <c r="AZ58">
        <v>0</v>
      </c>
      <c r="BA58">
        <v>59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CB58">
        <v>0</v>
      </c>
    </row>
    <row r="59" spans="1:80" ht="12.75">
      <c r="A59">
        <f>ROW(Source!A189)</f>
        <v>189</v>
      </c>
      <c r="B59">
        <v>30357491</v>
      </c>
      <c r="C59">
        <v>30358005</v>
      </c>
      <c r="D59">
        <v>7231127</v>
      </c>
      <c r="E59">
        <v>1</v>
      </c>
      <c r="F59">
        <v>1</v>
      </c>
      <c r="G59">
        <v>7157832</v>
      </c>
      <c r="H59">
        <v>2</v>
      </c>
      <c r="I59" t="s">
        <v>430</v>
      </c>
      <c r="J59" t="s">
        <v>431</v>
      </c>
      <c r="K59" t="s">
        <v>432</v>
      </c>
      <c r="L59">
        <v>1368</v>
      </c>
      <c r="N59">
        <v>1011</v>
      </c>
      <c r="O59" t="s">
        <v>181</v>
      </c>
      <c r="P59" t="s">
        <v>181</v>
      </c>
      <c r="Q59">
        <v>1</v>
      </c>
      <c r="Y59">
        <v>0.3</v>
      </c>
      <c r="AA59">
        <v>0</v>
      </c>
      <c r="AB59">
        <v>60.77</v>
      </c>
      <c r="AC59">
        <v>18.48</v>
      </c>
      <c r="AD59">
        <v>0</v>
      </c>
      <c r="AN59">
        <v>0</v>
      </c>
      <c r="AO59">
        <v>1</v>
      </c>
      <c r="AP59">
        <v>1</v>
      </c>
      <c r="AQ59">
        <v>0</v>
      </c>
      <c r="AR59">
        <v>0</v>
      </c>
      <c r="AT59">
        <v>0.3</v>
      </c>
      <c r="AV59">
        <v>0</v>
      </c>
      <c r="AW59">
        <v>2</v>
      </c>
      <c r="AX59">
        <v>30358018</v>
      </c>
      <c r="AY59">
        <v>1</v>
      </c>
      <c r="AZ59">
        <v>0</v>
      </c>
      <c r="BA59">
        <v>60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CB59">
        <v>0</v>
      </c>
    </row>
    <row r="60" spans="1:80" ht="12.75">
      <c r="A60">
        <f>ROW(Source!A189)</f>
        <v>189</v>
      </c>
      <c r="B60">
        <v>30357491</v>
      </c>
      <c r="C60">
        <v>30358005</v>
      </c>
      <c r="D60">
        <v>7230893</v>
      </c>
      <c r="E60">
        <v>1</v>
      </c>
      <c r="F60">
        <v>1</v>
      </c>
      <c r="G60">
        <v>7157832</v>
      </c>
      <c r="H60">
        <v>2</v>
      </c>
      <c r="I60" t="s">
        <v>473</v>
      </c>
      <c r="J60" t="s">
        <v>474</v>
      </c>
      <c r="K60" t="s">
        <v>475</v>
      </c>
      <c r="L60">
        <v>1368</v>
      </c>
      <c r="N60">
        <v>1011</v>
      </c>
      <c r="O60" t="s">
        <v>181</v>
      </c>
      <c r="P60" t="s">
        <v>181</v>
      </c>
      <c r="Q60">
        <v>1</v>
      </c>
      <c r="Y60">
        <v>0.3</v>
      </c>
      <c r="AA60">
        <v>0</v>
      </c>
      <c r="AB60">
        <v>106.74</v>
      </c>
      <c r="AC60">
        <v>19.2</v>
      </c>
      <c r="AD60">
        <v>0</v>
      </c>
      <c r="AN60">
        <v>0</v>
      </c>
      <c r="AO60">
        <v>1</v>
      </c>
      <c r="AP60">
        <v>1</v>
      </c>
      <c r="AQ60">
        <v>0</v>
      </c>
      <c r="AR60">
        <v>0</v>
      </c>
      <c r="AT60">
        <v>0.3</v>
      </c>
      <c r="AV60">
        <v>0</v>
      </c>
      <c r="AW60">
        <v>2</v>
      </c>
      <c r="AX60">
        <v>30358019</v>
      </c>
      <c r="AY60">
        <v>1</v>
      </c>
      <c r="AZ60">
        <v>0</v>
      </c>
      <c r="BA60">
        <v>61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CB60">
        <v>0</v>
      </c>
    </row>
    <row r="61" spans="1:80" ht="12.75">
      <c r="A61">
        <f>ROW(Source!A189)</f>
        <v>189</v>
      </c>
      <c r="B61">
        <v>30357491</v>
      </c>
      <c r="C61">
        <v>30358005</v>
      </c>
      <c r="D61">
        <v>7230976</v>
      </c>
      <c r="E61">
        <v>1</v>
      </c>
      <c r="F61">
        <v>1</v>
      </c>
      <c r="G61">
        <v>7157832</v>
      </c>
      <c r="H61">
        <v>2</v>
      </c>
      <c r="I61" t="s">
        <v>476</v>
      </c>
      <c r="J61" t="s">
        <v>477</v>
      </c>
      <c r="K61" t="s">
        <v>478</v>
      </c>
      <c r="L61">
        <v>1368</v>
      </c>
      <c r="N61">
        <v>1011</v>
      </c>
      <c r="O61" t="s">
        <v>181</v>
      </c>
      <c r="P61" t="s">
        <v>181</v>
      </c>
      <c r="Q61">
        <v>1</v>
      </c>
      <c r="Y61">
        <v>0.3</v>
      </c>
      <c r="AA61">
        <v>0</v>
      </c>
      <c r="AB61">
        <v>148.89</v>
      </c>
      <c r="AC61">
        <v>28.61</v>
      </c>
      <c r="AD61">
        <v>0</v>
      </c>
      <c r="AN61">
        <v>0</v>
      </c>
      <c r="AO61">
        <v>1</v>
      </c>
      <c r="AP61">
        <v>1</v>
      </c>
      <c r="AQ61">
        <v>0</v>
      </c>
      <c r="AR61">
        <v>0</v>
      </c>
      <c r="AT61">
        <v>0.3</v>
      </c>
      <c r="AV61">
        <v>0</v>
      </c>
      <c r="AW61">
        <v>2</v>
      </c>
      <c r="AX61">
        <v>30358020</v>
      </c>
      <c r="AY61">
        <v>1</v>
      </c>
      <c r="AZ61">
        <v>0</v>
      </c>
      <c r="BA61">
        <v>62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CB61">
        <v>0</v>
      </c>
    </row>
    <row r="62" spans="1:80" ht="12.75">
      <c r="A62">
        <f>ROW(Source!A189)</f>
        <v>189</v>
      </c>
      <c r="B62">
        <v>30357491</v>
      </c>
      <c r="C62">
        <v>30358005</v>
      </c>
      <c r="D62">
        <v>7230978</v>
      </c>
      <c r="E62">
        <v>1</v>
      </c>
      <c r="F62">
        <v>1</v>
      </c>
      <c r="G62">
        <v>7157832</v>
      </c>
      <c r="H62">
        <v>2</v>
      </c>
      <c r="I62" t="s">
        <v>479</v>
      </c>
      <c r="J62" t="s">
        <v>480</v>
      </c>
      <c r="K62" t="s">
        <v>481</v>
      </c>
      <c r="L62">
        <v>1368</v>
      </c>
      <c r="N62">
        <v>1011</v>
      </c>
      <c r="O62" t="s">
        <v>181</v>
      </c>
      <c r="P62" t="s">
        <v>181</v>
      </c>
      <c r="Q62">
        <v>1</v>
      </c>
      <c r="Y62">
        <v>0.3</v>
      </c>
      <c r="AA62">
        <v>0</v>
      </c>
      <c r="AB62">
        <v>249.15</v>
      </c>
      <c r="AC62">
        <v>42.85</v>
      </c>
      <c r="AD62">
        <v>0</v>
      </c>
      <c r="AN62">
        <v>0</v>
      </c>
      <c r="AO62">
        <v>1</v>
      </c>
      <c r="AP62">
        <v>1</v>
      </c>
      <c r="AQ62">
        <v>0</v>
      </c>
      <c r="AR62">
        <v>0</v>
      </c>
      <c r="AT62">
        <v>0.3</v>
      </c>
      <c r="AV62">
        <v>0</v>
      </c>
      <c r="AW62">
        <v>2</v>
      </c>
      <c r="AX62">
        <v>30358021</v>
      </c>
      <c r="AY62">
        <v>1</v>
      </c>
      <c r="AZ62">
        <v>0</v>
      </c>
      <c r="BA62">
        <v>63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CB62">
        <v>0</v>
      </c>
    </row>
    <row r="63" spans="1:80" ht="12.75">
      <c r="A63">
        <f>ROW(Source!A189)</f>
        <v>189</v>
      </c>
      <c r="B63">
        <v>30357491</v>
      </c>
      <c r="C63">
        <v>30358005</v>
      </c>
      <c r="D63">
        <v>7230962</v>
      </c>
      <c r="E63">
        <v>1</v>
      </c>
      <c r="F63">
        <v>1</v>
      </c>
      <c r="G63">
        <v>7157832</v>
      </c>
      <c r="H63">
        <v>2</v>
      </c>
      <c r="I63" t="s">
        <v>482</v>
      </c>
      <c r="J63" t="s">
        <v>483</v>
      </c>
      <c r="K63" t="s">
        <v>484</v>
      </c>
      <c r="L63">
        <v>1368</v>
      </c>
      <c r="N63">
        <v>1011</v>
      </c>
      <c r="O63" t="s">
        <v>181</v>
      </c>
      <c r="P63" t="s">
        <v>181</v>
      </c>
      <c r="Q63">
        <v>1</v>
      </c>
      <c r="Y63">
        <v>0.3</v>
      </c>
      <c r="AA63">
        <v>0</v>
      </c>
      <c r="AB63">
        <v>84.82</v>
      </c>
      <c r="AC63">
        <v>22.85</v>
      </c>
      <c r="AD63">
        <v>0</v>
      </c>
      <c r="AN63">
        <v>0</v>
      </c>
      <c r="AO63">
        <v>1</v>
      </c>
      <c r="AP63">
        <v>1</v>
      </c>
      <c r="AQ63">
        <v>0</v>
      </c>
      <c r="AR63">
        <v>0</v>
      </c>
      <c r="AT63">
        <v>0.3</v>
      </c>
      <c r="AV63">
        <v>0</v>
      </c>
      <c r="AW63">
        <v>2</v>
      </c>
      <c r="AX63">
        <v>30358022</v>
      </c>
      <c r="AY63">
        <v>1</v>
      </c>
      <c r="AZ63">
        <v>0</v>
      </c>
      <c r="BA63">
        <v>64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CB63">
        <v>0</v>
      </c>
    </row>
    <row r="64" spans="1:80" ht="12.75">
      <c r="A64">
        <f>ROW(Source!A189)</f>
        <v>189</v>
      </c>
      <c r="B64">
        <v>30357491</v>
      </c>
      <c r="C64">
        <v>30358005</v>
      </c>
      <c r="D64">
        <v>7230993</v>
      </c>
      <c r="E64">
        <v>1</v>
      </c>
      <c r="F64">
        <v>1</v>
      </c>
      <c r="G64">
        <v>7157832</v>
      </c>
      <c r="H64">
        <v>2</v>
      </c>
      <c r="I64" t="s">
        <v>485</v>
      </c>
      <c r="J64" t="s">
        <v>486</v>
      </c>
      <c r="K64" t="s">
        <v>487</v>
      </c>
      <c r="L64">
        <v>1368</v>
      </c>
      <c r="N64">
        <v>1011</v>
      </c>
      <c r="O64" t="s">
        <v>181</v>
      </c>
      <c r="P64" t="s">
        <v>181</v>
      </c>
      <c r="Q64">
        <v>1</v>
      </c>
      <c r="Y64">
        <v>0.3</v>
      </c>
      <c r="AA64">
        <v>0</v>
      </c>
      <c r="AB64">
        <v>124.6</v>
      </c>
      <c r="AC64">
        <v>28.4</v>
      </c>
      <c r="AD64">
        <v>0</v>
      </c>
      <c r="AN64">
        <v>0</v>
      </c>
      <c r="AO64">
        <v>1</v>
      </c>
      <c r="AP64">
        <v>1</v>
      </c>
      <c r="AQ64">
        <v>0</v>
      </c>
      <c r="AR64">
        <v>0</v>
      </c>
      <c r="AT64">
        <v>0.3</v>
      </c>
      <c r="AV64">
        <v>0</v>
      </c>
      <c r="AW64">
        <v>2</v>
      </c>
      <c r="AX64">
        <v>30358023</v>
      </c>
      <c r="AY64">
        <v>1</v>
      </c>
      <c r="AZ64">
        <v>0</v>
      </c>
      <c r="BA64">
        <v>65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CB64">
        <v>0</v>
      </c>
    </row>
    <row r="65" spans="1:80" ht="12.75">
      <c r="A65">
        <f>ROW(Source!A189)</f>
        <v>189</v>
      </c>
      <c r="B65">
        <v>30357491</v>
      </c>
      <c r="C65">
        <v>30358005</v>
      </c>
      <c r="D65">
        <v>7230966</v>
      </c>
      <c r="E65">
        <v>1</v>
      </c>
      <c r="F65">
        <v>1</v>
      </c>
      <c r="G65">
        <v>7157832</v>
      </c>
      <c r="H65">
        <v>2</v>
      </c>
      <c r="I65" t="s">
        <v>488</v>
      </c>
      <c r="J65" t="s">
        <v>489</v>
      </c>
      <c r="K65" t="s">
        <v>490</v>
      </c>
      <c r="L65">
        <v>1368</v>
      </c>
      <c r="N65">
        <v>1011</v>
      </c>
      <c r="O65" t="s">
        <v>181</v>
      </c>
      <c r="P65" t="s">
        <v>181</v>
      </c>
      <c r="Q65">
        <v>1</v>
      </c>
      <c r="Y65">
        <v>0.3</v>
      </c>
      <c r="AA65">
        <v>0</v>
      </c>
      <c r="AB65">
        <v>88.4</v>
      </c>
      <c r="AC65">
        <v>23.18</v>
      </c>
      <c r="AD65">
        <v>0</v>
      </c>
      <c r="AN65">
        <v>0</v>
      </c>
      <c r="AO65">
        <v>1</v>
      </c>
      <c r="AP65">
        <v>1</v>
      </c>
      <c r="AQ65">
        <v>0</v>
      </c>
      <c r="AR65">
        <v>0</v>
      </c>
      <c r="AT65">
        <v>0.3</v>
      </c>
      <c r="AV65">
        <v>0</v>
      </c>
      <c r="AW65">
        <v>2</v>
      </c>
      <c r="AX65">
        <v>30358024</v>
      </c>
      <c r="AY65">
        <v>1</v>
      </c>
      <c r="AZ65">
        <v>0</v>
      </c>
      <c r="BA65">
        <v>66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CB65">
        <v>0</v>
      </c>
    </row>
    <row r="66" spans="1:80" ht="12.75">
      <c r="A66">
        <f>ROW(Source!A189)</f>
        <v>189</v>
      </c>
      <c r="B66">
        <v>30357491</v>
      </c>
      <c r="C66">
        <v>30358005</v>
      </c>
      <c r="D66">
        <v>7230967</v>
      </c>
      <c r="E66">
        <v>1</v>
      </c>
      <c r="F66">
        <v>1</v>
      </c>
      <c r="G66">
        <v>7157832</v>
      </c>
      <c r="H66">
        <v>2</v>
      </c>
      <c r="I66" t="s">
        <v>454</v>
      </c>
      <c r="J66" t="s">
        <v>455</v>
      </c>
      <c r="K66" t="s">
        <v>456</v>
      </c>
      <c r="L66">
        <v>1368</v>
      </c>
      <c r="N66">
        <v>1011</v>
      </c>
      <c r="O66" t="s">
        <v>181</v>
      </c>
      <c r="P66" t="s">
        <v>181</v>
      </c>
      <c r="Q66">
        <v>1</v>
      </c>
      <c r="Y66">
        <v>0.9</v>
      </c>
      <c r="AA66">
        <v>0</v>
      </c>
      <c r="AB66">
        <v>178.02</v>
      </c>
      <c r="AC66">
        <v>23.5</v>
      </c>
      <c r="AD66">
        <v>0</v>
      </c>
      <c r="AN66">
        <v>0</v>
      </c>
      <c r="AO66">
        <v>1</v>
      </c>
      <c r="AP66">
        <v>1</v>
      </c>
      <c r="AQ66">
        <v>0</v>
      </c>
      <c r="AR66">
        <v>0</v>
      </c>
      <c r="AT66">
        <v>0.9</v>
      </c>
      <c r="AV66">
        <v>0</v>
      </c>
      <c r="AW66">
        <v>2</v>
      </c>
      <c r="AX66">
        <v>30358025</v>
      </c>
      <c r="AY66">
        <v>1</v>
      </c>
      <c r="AZ66">
        <v>0</v>
      </c>
      <c r="BA66">
        <v>67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CB66">
        <v>0</v>
      </c>
    </row>
    <row r="67" spans="1:80" ht="12.75">
      <c r="A67">
        <f>ROW(Source!A189)</f>
        <v>189</v>
      </c>
      <c r="B67">
        <v>30357491</v>
      </c>
      <c r="C67">
        <v>30358005</v>
      </c>
      <c r="D67">
        <v>7235083</v>
      </c>
      <c r="E67">
        <v>1</v>
      </c>
      <c r="F67">
        <v>1</v>
      </c>
      <c r="G67">
        <v>7157832</v>
      </c>
      <c r="H67">
        <v>3</v>
      </c>
      <c r="I67" t="s">
        <v>348</v>
      </c>
      <c r="J67" t="s">
        <v>350</v>
      </c>
      <c r="K67" t="s">
        <v>349</v>
      </c>
      <c r="L67">
        <v>1348</v>
      </c>
      <c r="N67">
        <v>1009</v>
      </c>
      <c r="O67" t="s">
        <v>97</v>
      </c>
      <c r="P67" t="s">
        <v>97</v>
      </c>
      <c r="Q67">
        <v>1000</v>
      </c>
      <c r="Y67">
        <v>9.33</v>
      </c>
      <c r="AA67">
        <v>301.52</v>
      </c>
      <c r="AB67">
        <v>0</v>
      </c>
      <c r="AC67">
        <v>0</v>
      </c>
      <c r="AD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T67">
        <v>9.33</v>
      </c>
      <c r="AV67">
        <v>0</v>
      </c>
      <c r="AW67">
        <v>1</v>
      </c>
      <c r="AX67">
        <v>-1</v>
      </c>
      <c r="AY67">
        <v>0</v>
      </c>
      <c r="AZ67">
        <v>0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CB67">
        <v>0</v>
      </c>
    </row>
    <row r="68" spans="1:80" ht="12.75">
      <c r="A68">
        <f>ROW(Source!A189)</f>
        <v>189</v>
      </c>
      <c r="B68">
        <v>30357491</v>
      </c>
      <c r="C68">
        <v>30358005</v>
      </c>
      <c r="D68">
        <v>7235091</v>
      </c>
      <c r="E68">
        <v>1</v>
      </c>
      <c r="F68">
        <v>1</v>
      </c>
      <c r="G68">
        <v>7157832</v>
      </c>
      <c r="H68">
        <v>3</v>
      </c>
      <c r="I68" t="s">
        <v>491</v>
      </c>
      <c r="J68" t="s">
        <v>492</v>
      </c>
      <c r="K68" t="s">
        <v>493</v>
      </c>
      <c r="L68">
        <v>1348</v>
      </c>
      <c r="N68">
        <v>1009</v>
      </c>
      <c r="O68" t="s">
        <v>97</v>
      </c>
      <c r="P68" t="s">
        <v>97</v>
      </c>
      <c r="Q68">
        <v>1000</v>
      </c>
      <c r="Y68">
        <v>0.04</v>
      </c>
      <c r="AA68">
        <v>1445.87</v>
      </c>
      <c r="AB68">
        <v>0</v>
      </c>
      <c r="AC68">
        <v>0</v>
      </c>
      <c r="AD68">
        <v>0</v>
      </c>
      <c r="AN68">
        <v>0</v>
      </c>
      <c r="AO68">
        <v>1</v>
      </c>
      <c r="AP68">
        <v>0</v>
      </c>
      <c r="AQ68">
        <v>0</v>
      </c>
      <c r="AR68">
        <v>0</v>
      </c>
      <c r="AT68">
        <v>0.04</v>
      </c>
      <c r="AV68">
        <v>0</v>
      </c>
      <c r="AW68">
        <v>2</v>
      </c>
      <c r="AX68">
        <v>30358026</v>
      </c>
      <c r="AY68">
        <v>1</v>
      </c>
      <c r="AZ68">
        <v>0</v>
      </c>
      <c r="BA68">
        <v>68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CB68">
        <v>0</v>
      </c>
    </row>
    <row r="69" spans="1:80" ht="12.75">
      <c r="A69">
        <f>ROW(Source!A191)</f>
        <v>191</v>
      </c>
      <c r="B69">
        <v>30357491</v>
      </c>
      <c r="C69">
        <v>30358791</v>
      </c>
      <c r="D69">
        <v>7157835</v>
      </c>
      <c r="E69">
        <v>7157832</v>
      </c>
      <c r="F69">
        <v>1</v>
      </c>
      <c r="G69">
        <v>7157832</v>
      </c>
      <c r="H69">
        <v>1</v>
      </c>
      <c r="I69" t="s">
        <v>418</v>
      </c>
      <c r="K69" t="s">
        <v>419</v>
      </c>
      <c r="L69">
        <v>1191</v>
      </c>
      <c r="N69">
        <v>1013</v>
      </c>
      <c r="O69" t="s">
        <v>420</v>
      </c>
      <c r="P69" t="s">
        <v>420</v>
      </c>
      <c r="Q69">
        <v>1</v>
      </c>
      <c r="Y69">
        <v>1.48</v>
      </c>
      <c r="AA69">
        <v>0</v>
      </c>
      <c r="AB69">
        <v>0</v>
      </c>
      <c r="AC69">
        <v>0</v>
      </c>
      <c r="AD69">
        <v>0</v>
      </c>
      <c r="AN69">
        <v>0</v>
      </c>
      <c r="AO69">
        <v>1</v>
      </c>
      <c r="AP69">
        <v>0</v>
      </c>
      <c r="AQ69">
        <v>0</v>
      </c>
      <c r="AR69">
        <v>0</v>
      </c>
      <c r="AT69">
        <v>1.48</v>
      </c>
      <c r="AV69">
        <v>1</v>
      </c>
      <c r="AW69">
        <v>2</v>
      </c>
      <c r="AX69">
        <v>30358804</v>
      </c>
      <c r="AY69">
        <v>1</v>
      </c>
      <c r="AZ69">
        <v>0</v>
      </c>
      <c r="BA69">
        <v>70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CB69">
        <v>0</v>
      </c>
    </row>
    <row r="70" spans="1:80" ht="12.75">
      <c r="A70">
        <f>ROW(Source!A191)</f>
        <v>191</v>
      </c>
      <c r="B70">
        <v>30357491</v>
      </c>
      <c r="C70">
        <v>30358791</v>
      </c>
      <c r="D70">
        <v>7231426</v>
      </c>
      <c r="E70">
        <v>1</v>
      </c>
      <c r="F70">
        <v>1</v>
      </c>
      <c r="G70">
        <v>7157832</v>
      </c>
      <c r="H70">
        <v>2</v>
      </c>
      <c r="I70" t="s">
        <v>494</v>
      </c>
      <c r="J70" t="s">
        <v>495</v>
      </c>
      <c r="K70" t="s">
        <v>496</v>
      </c>
      <c r="L70">
        <v>1368</v>
      </c>
      <c r="N70">
        <v>1011</v>
      </c>
      <c r="O70" t="s">
        <v>181</v>
      </c>
      <c r="P70" t="s">
        <v>181</v>
      </c>
      <c r="Q70">
        <v>1</v>
      </c>
      <c r="Y70">
        <v>0.23</v>
      </c>
      <c r="AA70">
        <v>0</v>
      </c>
      <c r="AB70">
        <v>79.58</v>
      </c>
      <c r="AC70">
        <v>19.57</v>
      </c>
      <c r="AD70">
        <v>0</v>
      </c>
      <c r="AN70">
        <v>0</v>
      </c>
      <c r="AO70">
        <v>1</v>
      </c>
      <c r="AP70">
        <v>0</v>
      </c>
      <c r="AQ70">
        <v>0</v>
      </c>
      <c r="AR70">
        <v>0</v>
      </c>
      <c r="AT70">
        <v>0.23</v>
      </c>
      <c r="AV70">
        <v>0</v>
      </c>
      <c r="AW70">
        <v>2</v>
      </c>
      <c r="AX70">
        <v>30358805</v>
      </c>
      <c r="AY70">
        <v>1</v>
      </c>
      <c r="AZ70">
        <v>0</v>
      </c>
      <c r="BA70">
        <v>71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CB70">
        <v>0</v>
      </c>
    </row>
    <row r="71" spans="1:80" ht="12.75">
      <c r="A71">
        <f>ROW(Source!A191)</f>
        <v>191</v>
      </c>
      <c r="B71">
        <v>30357491</v>
      </c>
      <c r="C71">
        <v>30358791</v>
      </c>
      <c r="D71">
        <v>7231063</v>
      </c>
      <c r="E71">
        <v>1</v>
      </c>
      <c r="F71">
        <v>1</v>
      </c>
      <c r="G71">
        <v>7157832</v>
      </c>
      <c r="H71">
        <v>2</v>
      </c>
      <c r="I71" t="s">
        <v>497</v>
      </c>
      <c r="J71" t="s">
        <v>498</v>
      </c>
      <c r="K71" t="s">
        <v>499</v>
      </c>
      <c r="L71">
        <v>1368</v>
      </c>
      <c r="N71">
        <v>1011</v>
      </c>
      <c r="O71" t="s">
        <v>181</v>
      </c>
      <c r="P71" t="s">
        <v>181</v>
      </c>
      <c r="Q71">
        <v>1</v>
      </c>
      <c r="Y71">
        <v>0.21</v>
      </c>
      <c r="AA71">
        <v>0</v>
      </c>
      <c r="AB71">
        <v>2.06</v>
      </c>
      <c r="AC71">
        <v>0.09</v>
      </c>
      <c r="AD71">
        <v>0</v>
      </c>
      <c r="AN71">
        <v>0</v>
      </c>
      <c r="AO71">
        <v>1</v>
      </c>
      <c r="AP71">
        <v>0</v>
      </c>
      <c r="AQ71">
        <v>0</v>
      </c>
      <c r="AR71">
        <v>0</v>
      </c>
      <c r="AT71">
        <v>0.21</v>
      </c>
      <c r="AV71">
        <v>0</v>
      </c>
      <c r="AW71">
        <v>2</v>
      </c>
      <c r="AX71">
        <v>30358806</v>
      </c>
      <c r="AY71">
        <v>1</v>
      </c>
      <c r="AZ71">
        <v>0</v>
      </c>
      <c r="BA71">
        <v>72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CB71">
        <v>0</v>
      </c>
    </row>
    <row r="72" spans="1:80" ht="12.75">
      <c r="A72">
        <f>ROW(Source!A191)</f>
        <v>191</v>
      </c>
      <c r="B72">
        <v>30357491</v>
      </c>
      <c r="C72">
        <v>30358791</v>
      </c>
      <c r="D72">
        <v>7234894</v>
      </c>
      <c r="E72">
        <v>1</v>
      </c>
      <c r="F72">
        <v>1</v>
      </c>
      <c r="G72">
        <v>7157832</v>
      </c>
      <c r="H72">
        <v>3</v>
      </c>
      <c r="I72" t="s">
        <v>360</v>
      </c>
      <c r="J72" t="s">
        <v>362</v>
      </c>
      <c r="K72" t="s">
        <v>361</v>
      </c>
      <c r="L72">
        <v>1339</v>
      </c>
      <c r="N72">
        <v>1007</v>
      </c>
      <c r="O72" t="s">
        <v>287</v>
      </c>
      <c r="P72" t="s">
        <v>287</v>
      </c>
      <c r="Q72">
        <v>1</v>
      </c>
      <c r="Y72">
        <v>1.02</v>
      </c>
      <c r="AA72">
        <v>565.62</v>
      </c>
      <c r="AB72">
        <v>0</v>
      </c>
      <c r="AC72">
        <v>0</v>
      </c>
      <c r="AD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T72">
        <v>1.02</v>
      </c>
      <c r="AV72">
        <v>0</v>
      </c>
      <c r="AW72">
        <v>1</v>
      </c>
      <c r="AX72">
        <v>-1</v>
      </c>
      <c r="AY72">
        <v>0</v>
      </c>
      <c r="AZ72">
        <v>0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CB72">
        <v>0</v>
      </c>
    </row>
    <row r="73" spans="1:80" ht="12.75">
      <c r="A73">
        <f>ROW(Source!A191)</f>
        <v>191</v>
      </c>
      <c r="B73">
        <v>30357491</v>
      </c>
      <c r="C73">
        <v>30358791</v>
      </c>
      <c r="D73">
        <v>7235110</v>
      </c>
      <c r="E73">
        <v>1</v>
      </c>
      <c r="F73">
        <v>1</v>
      </c>
      <c r="G73">
        <v>7157832</v>
      </c>
      <c r="H73">
        <v>3</v>
      </c>
      <c r="I73" t="s">
        <v>356</v>
      </c>
      <c r="J73" t="s">
        <v>358</v>
      </c>
      <c r="K73" t="s">
        <v>357</v>
      </c>
      <c r="L73">
        <v>1348</v>
      </c>
      <c r="N73">
        <v>1009</v>
      </c>
      <c r="O73" t="s">
        <v>97</v>
      </c>
      <c r="P73" t="s">
        <v>97</v>
      </c>
      <c r="Q73">
        <v>1000</v>
      </c>
      <c r="Y73">
        <v>0.0021</v>
      </c>
      <c r="AA73">
        <v>6385.24</v>
      </c>
      <c r="AB73">
        <v>0</v>
      </c>
      <c r="AC73">
        <v>0</v>
      </c>
      <c r="AD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T73">
        <v>0.0021</v>
      </c>
      <c r="AV73">
        <v>0</v>
      </c>
      <c r="AW73">
        <v>1</v>
      </c>
      <c r="AX73">
        <v>-1</v>
      </c>
      <c r="AY73">
        <v>0</v>
      </c>
      <c r="AZ73">
        <v>0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CB73">
        <v>0</v>
      </c>
    </row>
    <row r="74" spans="1:80" ht="12.75">
      <c r="A74">
        <f>ROW(Source!A194)</f>
        <v>194</v>
      </c>
      <c r="B74">
        <v>30357491</v>
      </c>
      <c r="C74">
        <v>30358042</v>
      </c>
      <c r="D74">
        <v>7157835</v>
      </c>
      <c r="E74">
        <v>7157832</v>
      </c>
      <c r="F74">
        <v>1</v>
      </c>
      <c r="G74">
        <v>7157832</v>
      </c>
      <c r="H74">
        <v>1</v>
      </c>
      <c r="I74" t="s">
        <v>418</v>
      </c>
      <c r="K74" t="s">
        <v>419</v>
      </c>
      <c r="L74">
        <v>1191</v>
      </c>
      <c r="N74">
        <v>1013</v>
      </c>
      <c r="O74" t="s">
        <v>420</v>
      </c>
      <c r="P74" t="s">
        <v>420</v>
      </c>
      <c r="Q74">
        <v>1</v>
      </c>
      <c r="Y74">
        <v>2.26</v>
      </c>
      <c r="AA74">
        <v>0</v>
      </c>
      <c r="AB74">
        <v>0</v>
      </c>
      <c r="AC74">
        <v>0</v>
      </c>
      <c r="AD74">
        <v>0</v>
      </c>
      <c r="AN74">
        <v>0</v>
      </c>
      <c r="AO74">
        <v>1</v>
      </c>
      <c r="AP74">
        <v>1</v>
      </c>
      <c r="AQ74">
        <v>0</v>
      </c>
      <c r="AR74">
        <v>0</v>
      </c>
      <c r="AT74">
        <v>2.26</v>
      </c>
      <c r="AV74">
        <v>1</v>
      </c>
      <c r="AW74">
        <v>2</v>
      </c>
      <c r="AX74">
        <v>30358048</v>
      </c>
      <c r="AY74">
        <v>1</v>
      </c>
      <c r="AZ74">
        <v>0</v>
      </c>
      <c r="BA74">
        <v>74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CB74">
        <v>0</v>
      </c>
    </row>
    <row r="75" spans="1:80" ht="12.75">
      <c r="A75">
        <f>ROW(Source!A194)</f>
        <v>194</v>
      </c>
      <c r="B75">
        <v>30357491</v>
      </c>
      <c r="C75">
        <v>30358042</v>
      </c>
      <c r="D75">
        <v>7159942</v>
      </c>
      <c r="E75">
        <v>7157832</v>
      </c>
      <c r="F75">
        <v>1</v>
      </c>
      <c r="G75">
        <v>7157832</v>
      </c>
      <c r="H75">
        <v>2</v>
      </c>
      <c r="I75" t="s">
        <v>426</v>
      </c>
      <c r="K75" t="s">
        <v>427</v>
      </c>
      <c r="L75">
        <v>1344</v>
      </c>
      <c r="N75">
        <v>1008</v>
      </c>
      <c r="O75" t="s">
        <v>428</v>
      </c>
      <c r="P75" t="s">
        <v>428</v>
      </c>
      <c r="Q75">
        <v>1</v>
      </c>
      <c r="Y75">
        <v>5.96</v>
      </c>
      <c r="AA75">
        <v>0</v>
      </c>
      <c r="AB75">
        <v>1</v>
      </c>
      <c r="AC75">
        <v>0</v>
      </c>
      <c r="AD75">
        <v>0</v>
      </c>
      <c r="AN75">
        <v>0</v>
      </c>
      <c r="AO75">
        <v>1</v>
      </c>
      <c r="AP75">
        <v>1</v>
      </c>
      <c r="AQ75">
        <v>0</v>
      </c>
      <c r="AR75">
        <v>0</v>
      </c>
      <c r="AT75">
        <v>5.96</v>
      </c>
      <c r="AV75">
        <v>0</v>
      </c>
      <c r="AW75">
        <v>2</v>
      </c>
      <c r="AX75">
        <v>30358051</v>
      </c>
      <c r="AY75">
        <v>1</v>
      </c>
      <c r="AZ75">
        <v>0</v>
      </c>
      <c r="BA75">
        <v>75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CB75">
        <v>0</v>
      </c>
    </row>
    <row r="76" spans="1:80" ht="12.75">
      <c r="A76">
        <f>ROW(Source!A194)</f>
        <v>194</v>
      </c>
      <c r="B76">
        <v>30357491</v>
      </c>
      <c r="C76">
        <v>30358042</v>
      </c>
      <c r="D76">
        <v>7230811</v>
      </c>
      <c r="E76">
        <v>1</v>
      </c>
      <c r="F76">
        <v>1</v>
      </c>
      <c r="G76">
        <v>7157832</v>
      </c>
      <c r="H76">
        <v>2</v>
      </c>
      <c r="I76" t="s">
        <v>421</v>
      </c>
      <c r="J76" t="s">
        <v>422</v>
      </c>
      <c r="K76" t="s">
        <v>423</v>
      </c>
      <c r="L76">
        <v>1368</v>
      </c>
      <c r="N76">
        <v>1011</v>
      </c>
      <c r="O76" t="s">
        <v>181</v>
      </c>
      <c r="P76" t="s">
        <v>181</v>
      </c>
      <c r="Q76">
        <v>1</v>
      </c>
      <c r="Y76">
        <v>0.65</v>
      </c>
      <c r="AA76">
        <v>0</v>
      </c>
      <c r="AB76">
        <v>102.11</v>
      </c>
      <c r="AC76">
        <v>30.03</v>
      </c>
      <c r="AD76">
        <v>0</v>
      </c>
      <c r="AN76">
        <v>0</v>
      </c>
      <c r="AO76">
        <v>1</v>
      </c>
      <c r="AP76">
        <v>1</v>
      </c>
      <c r="AQ76">
        <v>0</v>
      </c>
      <c r="AR76">
        <v>0</v>
      </c>
      <c r="AT76">
        <v>0.65</v>
      </c>
      <c r="AV76">
        <v>0</v>
      </c>
      <c r="AW76">
        <v>2</v>
      </c>
      <c r="AX76">
        <v>30358049</v>
      </c>
      <c r="AY76">
        <v>1</v>
      </c>
      <c r="AZ76">
        <v>0</v>
      </c>
      <c r="BA76">
        <v>76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CB76">
        <v>0</v>
      </c>
    </row>
    <row r="77" spans="1:80" ht="12.75">
      <c r="A77">
        <f>ROW(Source!A194)</f>
        <v>194</v>
      </c>
      <c r="B77">
        <v>30357491</v>
      </c>
      <c r="C77">
        <v>30358042</v>
      </c>
      <c r="D77">
        <v>7231097</v>
      </c>
      <c r="E77">
        <v>1</v>
      </c>
      <c r="F77">
        <v>1</v>
      </c>
      <c r="G77">
        <v>7157832</v>
      </c>
      <c r="H77">
        <v>2</v>
      </c>
      <c r="I77" t="s">
        <v>368</v>
      </c>
      <c r="J77" t="s">
        <v>370</v>
      </c>
      <c r="K77" t="s">
        <v>369</v>
      </c>
      <c r="L77">
        <v>1368</v>
      </c>
      <c r="N77">
        <v>1011</v>
      </c>
      <c r="O77" t="s">
        <v>181</v>
      </c>
      <c r="P77" t="s">
        <v>181</v>
      </c>
      <c r="Q77">
        <v>1</v>
      </c>
      <c r="Y77">
        <v>0.71</v>
      </c>
      <c r="AA77">
        <v>0</v>
      </c>
      <c r="AB77">
        <v>117.73</v>
      </c>
      <c r="AC77">
        <v>24.08</v>
      </c>
      <c r="AD77">
        <v>0</v>
      </c>
      <c r="AN77">
        <v>0</v>
      </c>
      <c r="AO77">
        <v>1</v>
      </c>
      <c r="AP77">
        <v>1</v>
      </c>
      <c r="AQ77">
        <v>0</v>
      </c>
      <c r="AR77">
        <v>0</v>
      </c>
      <c r="AT77">
        <v>0.71</v>
      </c>
      <c r="AV77">
        <v>0</v>
      </c>
      <c r="AW77">
        <v>2</v>
      </c>
      <c r="AX77">
        <v>30358050</v>
      </c>
      <c r="AY77">
        <v>1</v>
      </c>
      <c r="AZ77">
        <v>0</v>
      </c>
      <c r="BA77">
        <v>77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  <c r="CB77">
        <v>0</v>
      </c>
    </row>
    <row r="78" spans="1:80" ht="12.75">
      <c r="A78">
        <f>ROW(Source!A194)</f>
        <v>194</v>
      </c>
      <c r="B78">
        <v>30357491</v>
      </c>
      <c r="C78">
        <v>30358042</v>
      </c>
      <c r="D78">
        <v>16683018</v>
      </c>
      <c r="E78">
        <v>7157832</v>
      </c>
      <c r="F78">
        <v>1</v>
      </c>
      <c r="G78">
        <v>7157832</v>
      </c>
      <c r="H78">
        <v>3</v>
      </c>
      <c r="I78" t="s">
        <v>500</v>
      </c>
      <c r="K78" t="s">
        <v>501</v>
      </c>
      <c r="L78">
        <v>1348</v>
      </c>
      <c r="N78">
        <v>1009</v>
      </c>
      <c r="O78" t="s">
        <v>97</v>
      </c>
      <c r="P78" t="s">
        <v>97</v>
      </c>
      <c r="Q78">
        <v>1000</v>
      </c>
      <c r="Y78">
        <v>1</v>
      </c>
      <c r="AA78">
        <v>0</v>
      </c>
      <c r="AB78">
        <v>0</v>
      </c>
      <c r="AC78">
        <v>0</v>
      </c>
      <c r="AD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T78">
        <v>1</v>
      </c>
      <c r="AV78">
        <v>0</v>
      </c>
      <c r="AW78">
        <v>2</v>
      </c>
      <c r="AX78">
        <v>30358052</v>
      </c>
      <c r="AY78">
        <v>1</v>
      </c>
      <c r="AZ78">
        <v>0</v>
      </c>
      <c r="BA78">
        <v>78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CB78">
        <v>0</v>
      </c>
    </row>
    <row r="79" spans="1:80" ht="12.75">
      <c r="A79">
        <f>ROW(Source!A196)</f>
        <v>196</v>
      </c>
      <c r="B79">
        <v>30357491</v>
      </c>
      <c r="C79">
        <v>30358058</v>
      </c>
      <c r="D79">
        <v>7157835</v>
      </c>
      <c r="E79">
        <v>7157832</v>
      </c>
      <c r="F79">
        <v>1</v>
      </c>
      <c r="G79">
        <v>7157832</v>
      </c>
      <c r="H79">
        <v>1</v>
      </c>
      <c r="I79" t="s">
        <v>418</v>
      </c>
      <c r="K79" t="s">
        <v>419</v>
      </c>
      <c r="L79">
        <v>1191</v>
      </c>
      <c r="N79">
        <v>1013</v>
      </c>
      <c r="O79" t="s">
        <v>420</v>
      </c>
      <c r="P79" t="s">
        <v>420</v>
      </c>
      <c r="Q79">
        <v>1</v>
      </c>
      <c r="Y79">
        <v>11.9</v>
      </c>
      <c r="AA79">
        <v>0</v>
      </c>
      <c r="AB79">
        <v>0</v>
      </c>
      <c r="AC79">
        <v>0</v>
      </c>
      <c r="AD79">
        <v>0</v>
      </c>
      <c r="AN79">
        <v>0</v>
      </c>
      <c r="AO79">
        <v>1</v>
      </c>
      <c r="AP79">
        <v>1</v>
      </c>
      <c r="AQ79">
        <v>0</v>
      </c>
      <c r="AR79">
        <v>0</v>
      </c>
      <c r="AT79">
        <v>11.9</v>
      </c>
      <c r="AV79">
        <v>1</v>
      </c>
      <c r="AW79">
        <v>2</v>
      </c>
      <c r="AX79">
        <v>30358062</v>
      </c>
      <c r="AY79">
        <v>1</v>
      </c>
      <c r="AZ79">
        <v>0</v>
      </c>
      <c r="BA79">
        <v>79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CB79">
        <v>0</v>
      </c>
    </row>
    <row r="80" spans="1:80" ht="12.75">
      <c r="A80">
        <f>ROW(Source!A196)</f>
        <v>196</v>
      </c>
      <c r="B80">
        <v>30357491</v>
      </c>
      <c r="C80">
        <v>30358058</v>
      </c>
      <c r="D80">
        <v>7231421</v>
      </c>
      <c r="E80">
        <v>1</v>
      </c>
      <c r="F80">
        <v>1</v>
      </c>
      <c r="G80">
        <v>7157832</v>
      </c>
      <c r="H80">
        <v>2</v>
      </c>
      <c r="I80" t="s">
        <v>502</v>
      </c>
      <c r="J80" t="s">
        <v>503</v>
      </c>
      <c r="K80" t="s">
        <v>504</v>
      </c>
      <c r="L80">
        <v>1368</v>
      </c>
      <c r="N80">
        <v>1011</v>
      </c>
      <c r="O80" t="s">
        <v>181</v>
      </c>
      <c r="P80" t="s">
        <v>181</v>
      </c>
      <c r="Q80">
        <v>1</v>
      </c>
      <c r="Y80">
        <v>0.028</v>
      </c>
      <c r="AA80">
        <v>0</v>
      </c>
      <c r="AB80">
        <v>74.44</v>
      </c>
      <c r="AC80">
        <v>17.59</v>
      </c>
      <c r="AD80">
        <v>0</v>
      </c>
      <c r="AN80">
        <v>0</v>
      </c>
      <c r="AO80">
        <v>1</v>
      </c>
      <c r="AP80">
        <v>1</v>
      </c>
      <c r="AQ80">
        <v>0</v>
      </c>
      <c r="AR80">
        <v>0</v>
      </c>
      <c r="AT80">
        <v>0.028</v>
      </c>
      <c r="AV80">
        <v>0</v>
      </c>
      <c r="AW80">
        <v>2</v>
      </c>
      <c r="AX80">
        <v>30358063</v>
      </c>
      <c r="AY80">
        <v>1</v>
      </c>
      <c r="AZ80">
        <v>0</v>
      </c>
      <c r="BA80">
        <v>80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CB80">
        <v>0</v>
      </c>
    </row>
    <row r="81" spans="1:80" ht="12.75">
      <c r="A81">
        <f>ROW(Source!A196)</f>
        <v>196</v>
      </c>
      <c r="B81">
        <v>30357491</v>
      </c>
      <c r="C81">
        <v>30358058</v>
      </c>
      <c r="D81">
        <v>7233321</v>
      </c>
      <c r="E81">
        <v>1</v>
      </c>
      <c r="F81">
        <v>1</v>
      </c>
      <c r="G81">
        <v>7157832</v>
      </c>
      <c r="H81">
        <v>3</v>
      </c>
      <c r="I81" t="s">
        <v>378</v>
      </c>
      <c r="J81" t="s">
        <v>381</v>
      </c>
      <c r="K81" t="s">
        <v>379</v>
      </c>
      <c r="L81">
        <v>1346</v>
      </c>
      <c r="N81">
        <v>1009</v>
      </c>
      <c r="O81" t="s">
        <v>380</v>
      </c>
      <c r="P81" t="s">
        <v>380</v>
      </c>
      <c r="Q81">
        <v>1</v>
      </c>
      <c r="Y81">
        <v>30.55</v>
      </c>
      <c r="AA81">
        <v>10.41</v>
      </c>
      <c r="AB81">
        <v>0</v>
      </c>
      <c r="AC81">
        <v>0</v>
      </c>
      <c r="AD81">
        <v>0</v>
      </c>
      <c r="AN81">
        <v>0</v>
      </c>
      <c r="AO81">
        <v>0</v>
      </c>
      <c r="AP81">
        <v>0</v>
      </c>
      <c r="AQ81">
        <v>0</v>
      </c>
      <c r="AR81">
        <v>0</v>
      </c>
      <c r="AT81">
        <v>30.55</v>
      </c>
      <c r="AV81">
        <v>0</v>
      </c>
      <c r="AW81">
        <v>1</v>
      </c>
      <c r="AX81">
        <v>-1</v>
      </c>
      <c r="AY81">
        <v>0</v>
      </c>
      <c r="AZ81">
        <v>0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CB81">
        <v>0</v>
      </c>
    </row>
    <row r="82" spans="1:80" ht="12.75">
      <c r="A82">
        <f>ROW(Source!A198)</f>
        <v>198</v>
      </c>
      <c r="B82">
        <v>30357491</v>
      </c>
      <c r="C82">
        <v>30358069</v>
      </c>
      <c r="D82">
        <v>7157835</v>
      </c>
      <c r="E82">
        <v>7157832</v>
      </c>
      <c r="F82">
        <v>1</v>
      </c>
      <c r="G82">
        <v>7157832</v>
      </c>
      <c r="H82">
        <v>1</v>
      </c>
      <c r="I82" t="s">
        <v>418</v>
      </c>
      <c r="K82" t="s">
        <v>419</v>
      </c>
      <c r="L82">
        <v>1191</v>
      </c>
      <c r="N82">
        <v>1013</v>
      </c>
      <c r="O82" t="s">
        <v>420</v>
      </c>
      <c r="P82" t="s">
        <v>420</v>
      </c>
      <c r="Q82">
        <v>1</v>
      </c>
      <c r="Y82">
        <v>17.5</v>
      </c>
      <c r="AA82">
        <v>0</v>
      </c>
      <c r="AB82">
        <v>0</v>
      </c>
      <c r="AC82">
        <v>0</v>
      </c>
      <c r="AD82">
        <v>0</v>
      </c>
      <c r="AN82">
        <v>0</v>
      </c>
      <c r="AO82">
        <v>1</v>
      </c>
      <c r="AP82">
        <v>1</v>
      </c>
      <c r="AQ82">
        <v>0</v>
      </c>
      <c r="AR82">
        <v>0</v>
      </c>
      <c r="AT82">
        <v>17.5</v>
      </c>
      <c r="AV82">
        <v>1</v>
      </c>
      <c r="AW82">
        <v>2</v>
      </c>
      <c r="AX82">
        <v>30358071</v>
      </c>
      <c r="AY82">
        <v>1</v>
      </c>
      <c r="AZ82">
        <v>0</v>
      </c>
      <c r="BA82">
        <v>82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CB82">
        <v>0</v>
      </c>
    </row>
    <row r="83" spans="1:80" ht="12.75">
      <c r="A83">
        <f>ROW(Source!A254)</f>
        <v>254</v>
      </c>
      <c r="B83">
        <v>30357491</v>
      </c>
      <c r="C83">
        <v>30358076</v>
      </c>
      <c r="D83">
        <v>7157835</v>
      </c>
      <c r="E83">
        <v>7157832</v>
      </c>
      <c r="F83">
        <v>1</v>
      </c>
      <c r="G83">
        <v>7157832</v>
      </c>
      <c r="H83">
        <v>1</v>
      </c>
      <c r="I83" t="s">
        <v>418</v>
      </c>
      <c r="K83" t="s">
        <v>419</v>
      </c>
      <c r="L83">
        <v>1191</v>
      </c>
      <c r="N83">
        <v>1013</v>
      </c>
      <c r="O83" t="s">
        <v>420</v>
      </c>
      <c r="P83" t="s">
        <v>420</v>
      </c>
      <c r="Q83">
        <v>1</v>
      </c>
      <c r="Y83">
        <v>0.04</v>
      </c>
      <c r="AA83">
        <v>0</v>
      </c>
      <c r="AB83">
        <v>0</v>
      </c>
      <c r="AC83">
        <v>0</v>
      </c>
      <c r="AD83">
        <v>0</v>
      </c>
      <c r="AN83">
        <v>0</v>
      </c>
      <c r="AO83">
        <v>1</v>
      </c>
      <c r="AP83">
        <v>0</v>
      </c>
      <c r="AQ83">
        <v>0</v>
      </c>
      <c r="AR83">
        <v>0</v>
      </c>
      <c r="AT83">
        <v>0.04</v>
      </c>
      <c r="AV83">
        <v>1</v>
      </c>
      <c r="AW83">
        <v>2</v>
      </c>
      <c r="AX83">
        <v>30358079</v>
      </c>
      <c r="AY83">
        <v>1</v>
      </c>
      <c r="AZ83">
        <v>0</v>
      </c>
      <c r="BA83">
        <v>83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W83">
        <v>0</v>
      </c>
      <c r="CB83">
        <v>0</v>
      </c>
    </row>
    <row r="84" spans="1:80" ht="12.75">
      <c r="A84">
        <f>ROW(Source!A254)</f>
        <v>254</v>
      </c>
      <c r="B84">
        <v>30357491</v>
      </c>
      <c r="C84">
        <v>30358076</v>
      </c>
      <c r="D84">
        <v>7231426</v>
      </c>
      <c r="E84">
        <v>1</v>
      </c>
      <c r="F84">
        <v>1</v>
      </c>
      <c r="G84">
        <v>7157832</v>
      </c>
      <c r="H84">
        <v>2</v>
      </c>
      <c r="I84" t="s">
        <v>494</v>
      </c>
      <c r="J84" t="s">
        <v>495</v>
      </c>
      <c r="K84" t="s">
        <v>496</v>
      </c>
      <c r="L84">
        <v>1368</v>
      </c>
      <c r="N84">
        <v>1011</v>
      </c>
      <c r="O84" t="s">
        <v>181</v>
      </c>
      <c r="P84" t="s">
        <v>181</v>
      </c>
      <c r="Q84">
        <v>1</v>
      </c>
      <c r="Y84">
        <v>0.01</v>
      </c>
      <c r="AA84">
        <v>0</v>
      </c>
      <c r="AB84">
        <v>79.58</v>
      </c>
      <c r="AC84">
        <v>19.57</v>
      </c>
      <c r="AD84">
        <v>0</v>
      </c>
      <c r="AN84">
        <v>0</v>
      </c>
      <c r="AO84">
        <v>1</v>
      </c>
      <c r="AP84">
        <v>0</v>
      </c>
      <c r="AQ84">
        <v>0</v>
      </c>
      <c r="AR84">
        <v>0</v>
      </c>
      <c r="AT84">
        <v>0.01</v>
      </c>
      <c r="AV84">
        <v>0</v>
      </c>
      <c r="AW84">
        <v>2</v>
      </c>
      <c r="AX84">
        <v>30358080</v>
      </c>
      <c r="AY84">
        <v>1</v>
      </c>
      <c r="AZ84">
        <v>0</v>
      </c>
      <c r="BA84">
        <v>84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0</v>
      </c>
      <c r="CB84">
        <v>0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R84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44" ht="12.75">
      <c r="A1">
        <f>ROW(Source!A29)</f>
        <v>29</v>
      </c>
      <c r="B1">
        <v>30357823</v>
      </c>
      <c r="C1">
        <v>30357820</v>
      </c>
      <c r="D1">
        <v>7157835</v>
      </c>
      <c r="E1">
        <v>7157832</v>
      </c>
      <c r="F1">
        <v>1</v>
      </c>
      <c r="G1">
        <v>7157832</v>
      </c>
      <c r="H1">
        <v>1</v>
      </c>
      <c r="I1" t="s">
        <v>418</v>
      </c>
      <c r="K1" t="s">
        <v>419</v>
      </c>
      <c r="L1">
        <v>1191</v>
      </c>
      <c r="N1">
        <v>1013</v>
      </c>
      <c r="O1" t="s">
        <v>420</v>
      </c>
      <c r="P1" t="s">
        <v>420</v>
      </c>
      <c r="Q1">
        <v>1</v>
      </c>
      <c r="X1">
        <v>1.03</v>
      </c>
      <c r="Y1">
        <v>0</v>
      </c>
      <c r="Z1">
        <v>0</v>
      </c>
      <c r="AA1">
        <v>0</v>
      </c>
      <c r="AB1">
        <v>0</v>
      </c>
      <c r="AC1">
        <v>0</v>
      </c>
      <c r="AD1">
        <v>1</v>
      </c>
      <c r="AE1">
        <v>1</v>
      </c>
      <c r="AG1">
        <v>1.03</v>
      </c>
      <c r="AH1">
        <v>2</v>
      </c>
      <c r="AI1">
        <v>30357821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ht="12.75">
      <c r="A2">
        <f>ROW(Source!A29)</f>
        <v>29</v>
      </c>
      <c r="B2">
        <v>30357824</v>
      </c>
      <c r="C2">
        <v>30357820</v>
      </c>
      <c r="D2">
        <v>7230811</v>
      </c>
      <c r="E2">
        <v>1</v>
      </c>
      <c r="F2">
        <v>1</v>
      </c>
      <c r="G2">
        <v>7157832</v>
      </c>
      <c r="H2">
        <v>2</v>
      </c>
      <c r="I2" t="s">
        <v>421</v>
      </c>
      <c r="J2" t="s">
        <v>422</v>
      </c>
      <c r="K2" t="s">
        <v>423</v>
      </c>
      <c r="L2">
        <v>1368</v>
      </c>
      <c r="N2">
        <v>1011</v>
      </c>
      <c r="O2" t="s">
        <v>181</v>
      </c>
      <c r="P2" t="s">
        <v>181</v>
      </c>
      <c r="Q2">
        <v>1</v>
      </c>
      <c r="X2">
        <v>0.5</v>
      </c>
      <c r="Y2">
        <v>0</v>
      </c>
      <c r="Z2">
        <v>102.11</v>
      </c>
      <c r="AA2">
        <v>30.03</v>
      </c>
      <c r="AB2">
        <v>0</v>
      </c>
      <c r="AC2">
        <v>0</v>
      </c>
      <c r="AD2">
        <v>1</v>
      </c>
      <c r="AE2">
        <v>0</v>
      </c>
      <c r="AG2">
        <v>0.5</v>
      </c>
      <c r="AH2">
        <v>2</v>
      </c>
      <c r="AI2">
        <v>30357822</v>
      </c>
      <c r="AJ2">
        <v>2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ht="12.75">
      <c r="A3">
        <f>ROW(Source!A58)</f>
        <v>58</v>
      </c>
      <c r="B3">
        <v>30357832</v>
      </c>
      <c r="C3">
        <v>30357830</v>
      </c>
      <c r="D3">
        <v>7182703</v>
      </c>
      <c r="E3">
        <v>7157832</v>
      </c>
      <c r="F3">
        <v>1</v>
      </c>
      <c r="G3">
        <v>7157832</v>
      </c>
      <c r="H3">
        <v>3</v>
      </c>
      <c r="I3" t="s">
        <v>424</v>
      </c>
      <c r="K3" t="s">
        <v>425</v>
      </c>
      <c r="L3">
        <v>1348</v>
      </c>
      <c r="N3">
        <v>1009</v>
      </c>
      <c r="O3" t="s">
        <v>97</v>
      </c>
      <c r="P3" t="s">
        <v>97</v>
      </c>
      <c r="Q3">
        <v>1000</v>
      </c>
      <c r="X3">
        <v>0.119</v>
      </c>
      <c r="Y3">
        <v>0</v>
      </c>
      <c r="Z3">
        <v>0</v>
      </c>
      <c r="AA3">
        <v>0</v>
      </c>
      <c r="AB3">
        <v>0</v>
      </c>
      <c r="AC3">
        <v>0</v>
      </c>
      <c r="AD3">
        <v>1</v>
      </c>
      <c r="AE3">
        <v>0</v>
      </c>
      <c r="AG3">
        <v>0.119</v>
      </c>
      <c r="AH3">
        <v>2</v>
      </c>
      <c r="AI3">
        <v>30357831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ht="12.75">
      <c r="A4">
        <f>ROW(Source!A59)</f>
        <v>59</v>
      </c>
      <c r="B4">
        <v>30358786</v>
      </c>
      <c r="C4">
        <v>30358782</v>
      </c>
      <c r="D4">
        <v>7157835</v>
      </c>
      <c r="E4">
        <v>7157832</v>
      </c>
      <c r="F4">
        <v>1</v>
      </c>
      <c r="G4">
        <v>7157832</v>
      </c>
      <c r="H4">
        <v>1</v>
      </c>
      <c r="I4" t="s">
        <v>418</v>
      </c>
      <c r="K4" t="s">
        <v>419</v>
      </c>
      <c r="L4">
        <v>1191</v>
      </c>
      <c r="N4">
        <v>1013</v>
      </c>
      <c r="O4" t="s">
        <v>420</v>
      </c>
      <c r="P4" t="s">
        <v>420</v>
      </c>
      <c r="Q4">
        <v>1</v>
      </c>
      <c r="X4">
        <v>3.63</v>
      </c>
      <c r="Y4">
        <v>0</v>
      </c>
      <c r="Z4">
        <v>0</v>
      </c>
      <c r="AA4">
        <v>0</v>
      </c>
      <c r="AB4">
        <v>0</v>
      </c>
      <c r="AC4">
        <v>0</v>
      </c>
      <c r="AD4">
        <v>1</v>
      </c>
      <c r="AE4">
        <v>1</v>
      </c>
      <c r="AG4">
        <v>3.63</v>
      </c>
      <c r="AH4">
        <v>2</v>
      </c>
      <c r="AI4">
        <v>30358783</v>
      </c>
      <c r="AJ4">
        <v>4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ht="12.75">
      <c r="A5">
        <f>ROW(Source!A59)</f>
        <v>59</v>
      </c>
      <c r="B5">
        <v>30358787</v>
      </c>
      <c r="C5">
        <v>30358782</v>
      </c>
      <c r="D5">
        <v>7159942</v>
      </c>
      <c r="E5">
        <v>7157832</v>
      </c>
      <c r="F5">
        <v>1</v>
      </c>
      <c r="G5">
        <v>7157832</v>
      </c>
      <c r="H5">
        <v>2</v>
      </c>
      <c r="I5" t="s">
        <v>426</v>
      </c>
      <c r="K5" t="s">
        <v>427</v>
      </c>
      <c r="L5">
        <v>1344</v>
      </c>
      <c r="N5">
        <v>1008</v>
      </c>
      <c r="O5" t="s">
        <v>428</v>
      </c>
      <c r="P5" t="s">
        <v>428</v>
      </c>
      <c r="Q5">
        <v>1</v>
      </c>
      <c r="X5">
        <v>7.72</v>
      </c>
      <c r="Y5">
        <v>0</v>
      </c>
      <c r="Z5">
        <v>1</v>
      </c>
      <c r="AA5">
        <v>0</v>
      </c>
      <c r="AB5">
        <v>0</v>
      </c>
      <c r="AC5">
        <v>0</v>
      </c>
      <c r="AD5">
        <v>1</v>
      </c>
      <c r="AE5">
        <v>0</v>
      </c>
      <c r="AG5">
        <v>7.72</v>
      </c>
      <c r="AH5">
        <v>2</v>
      </c>
      <c r="AI5">
        <v>30358784</v>
      </c>
      <c r="AJ5">
        <v>5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 ht="12.75">
      <c r="A6">
        <f>ROW(Source!A59)</f>
        <v>59</v>
      </c>
      <c r="B6">
        <v>30358789</v>
      </c>
      <c r="C6">
        <v>30358782</v>
      </c>
      <c r="D6">
        <v>7182707</v>
      </c>
      <c r="E6">
        <v>7157832</v>
      </c>
      <c r="F6">
        <v>1</v>
      </c>
      <c r="G6">
        <v>7157832</v>
      </c>
      <c r="H6">
        <v>3</v>
      </c>
      <c r="I6" t="s">
        <v>424</v>
      </c>
      <c r="K6" t="s">
        <v>429</v>
      </c>
      <c r="L6">
        <v>1344</v>
      </c>
      <c r="N6">
        <v>1008</v>
      </c>
      <c r="O6" t="s">
        <v>428</v>
      </c>
      <c r="P6" t="s">
        <v>428</v>
      </c>
      <c r="Q6">
        <v>1</v>
      </c>
      <c r="X6">
        <v>2.66</v>
      </c>
      <c r="Y6">
        <v>1</v>
      </c>
      <c r="Z6">
        <v>0</v>
      </c>
      <c r="AA6">
        <v>0</v>
      </c>
      <c r="AB6">
        <v>0</v>
      </c>
      <c r="AC6">
        <v>0</v>
      </c>
      <c r="AD6">
        <v>1</v>
      </c>
      <c r="AE6">
        <v>0</v>
      </c>
      <c r="AG6">
        <v>2.66</v>
      </c>
      <c r="AH6">
        <v>2</v>
      </c>
      <c r="AI6">
        <v>30358785</v>
      </c>
      <c r="AJ6">
        <v>6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 ht="12.75">
      <c r="A7">
        <f>ROW(Source!A59)</f>
        <v>59</v>
      </c>
      <c r="B7">
        <v>30358788</v>
      </c>
      <c r="C7">
        <v>30358782</v>
      </c>
      <c r="D7">
        <v>7172499</v>
      </c>
      <c r="E7">
        <v>7157832</v>
      </c>
      <c r="F7">
        <v>1</v>
      </c>
      <c r="G7">
        <v>7157832</v>
      </c>
      <c r="H7">
        <v>3</v>
      </c>
      <c r="I7" t="s">
        <v>505</v>
      </c>
      <c r="K7" t="s">
        <v>506</v>
      </c>
      <c r="L7">
        <v>1354</v>
      </c>
      <c r="N7">
        <v>1010</v>
      </c>
      <c r="O7" t="s">
        <v>20</v>
      </c>
      <c r="P7" t="s">
        <v>20</v>
      </c>
      <c r="Q7">
        <v>1</v>
      </c>
      <c r="X7">
        <v>1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G7">
        <v>1</v>
      </c>
      <c r="AH7">
        <v>3</v>
      </c>
      <c r="AI7">
        <v>-1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 ht="12.75">
      <c r="A8">
        <f>ROW(Source!A60)</f>
        <v>60</v>
      </c>
      <c r="B8">
        <v>30357836</v>
      </c>
      <c r="C8">
        <v>30357833</v>
      </c>
      <c r="D8">
        <v>7157835</v>
      </c>
      <c r="E8">
        <v>7157832</v>
      </c>
      <c r="F8">
        <v>1</v>
      </c>
      <c r="G8">
        <v>7157832</v>
      </c>
      <c r="H8">
        <v>1</v>
      </c>
      <c r="I8" t="s">
        <v>418</v>
      </c>
      <c r="K8" t="s">
        <v>419</v>
      </c>
      <c r="L8">
        <v>1191</v>
      </c>
      <c r="N8">
        <v>1013</v>
      </c>
      <c r="O8" t="s">
        <v>420</v>
      </c>
      <c r="P8" t="s">
        <v>420</v>
      </c>
      <c r="Q8">
        <v>1</v>
      </c>
      <c r="X8">
        <v>4.4</v>
      </c>
      <c r="Y8">
        <v>0</v>
      </c>
      <c r="Z8">
        <v>0</v>
      </c>
      <c r="AA8">
        <v>0</v>
      </c>
      <c r="AB8">
        <v>0</v>
      </c>
      <c r="AC8">
        <v>0</v>
      </c>
      <c r="AD8">
        <v>1</v>
      </c>
      <c r="AE8">
        <v>1</v>
      </c>
      <c r="AG8">
        <v>4.4</v>
      </c>
      <c r="AH8">
        <v>2</v>
      </c>
      <c r="AI8">
        <v>30357834</v>
      </c>
      <c r="AJ8">
        <v>7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 ht="12.75">
      <c r="A9">
        <f>ROW(Source!A60)</f>
        <v>60</v>
      </c>
      <c r="B9">
        <v>30357837</v>
      </c>
      <c r="C9">
        <v>30357833</v>
      </c>
      <c r="D9">
        <v>7159942</v>
      </c>
      <c r="E9">
        <v>7157832</v>
      </c>
      <c r="F9">
        <v>1</v>
      </c>
      <c r="G9">
        <v>7157832</v>
      </c>
      <c r="H9">
        <v>2</v>
      </c>
      <c r="I9" t="s">
        <v>426</v>
      </c>
      <c r="K9" t="s">
        <v>427</v>
      </c>
      <c r="L9">
        <v>1344</v>
      </c>
      <c r="N9">
        <v>1008</v>
      </c>
      <c r="O9" t="s">
        <v>428</v>
      </c>
      <c r="P9" t="s">
        <v>428</v>
      </c>
      <c r="Q9">
        <v>1</v>
      </c>
      <c r="X9">
        <v>5</v>
      </c>
      <c r="Y9">
        <v>0</v>
      </c>
      <c r="Z9">
        <v>1</v>
      </c>
      <c r="AA9">
        <v>0</v>
      </c>
      <c r="AB9">
        <v>0</v>
      </c>
      <c r="AC9">
        <v>0</v>
      </c>
      <c r="AD9">
        <v>1</v>
      </c>
      <c r="AE9">
        <v>0</v>
      </c>
      <c r="AG9">
        <v>5</v>
      </c>
      <c r="AH9">
        <v>2</v>
      </c>
      <c r="AI9">
        <v>30357835</v>
      </c>
      <c r="AJ9">
        <v>8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 ht="12.75">
      <c r="A10">
        <f>ROW(Source!A171)</f>
        <v>171</v>
      </c>
      <c r="B10">
        <v>30357893</v>
      </c>
      <c r="C10">
        <v>30357887</v>
      </c>
      <c r="D10">
        <v>7157835</v>
      </c>
      <c r="E10">
        <v>7157832</v>
      </c>
      <c r="F10">
        <v>1</v>
      </c>
      <c r="G10">
        <v>7157832</v>
      </c>
      <c r="H10">
        <v>1</v>
      </c>
      <c r="I10" t="s">
        <v>418</v>
      </c>
      <c r="K10" t="s">
        <v>419</v>
      </c>
      <c r="L10">
        <v>1191</v>
      </c>
      <c r="N10">
        <v>1013</v>
      </c>
      <c r="O10" t="s">
        <v>420</v>
      </c>
      <c r="P10" t="s">
        <v>420</v>
      </c>
      <c r="Q10">
        <v>1</v>
      </c>
      <c r="X10">
        <v>155</v>
      </c>
      <c r="Y10">
        <v>0</v>
      </c>
      <c r="Z10">
        <v>0</v>
      </c>
      <c r="AA10">
        <v>0</v>
      </c>
      <c r="AB10">
        <v>0</v>
      </c>
      <c r="AC10">
        <v>0</v>
      </c>
      <c r="AD10">
        <v>1</v>
      </c>
      <c r="AE10">
        <v>1</v>
      </c>
      <c r="AG10">
        <v>155</v>
      </c>
      <c r="AH10">
        <v>2</v>
      </c>
      <c r="AI10">
        <v>30357888</v>
      </c>
      <c r="AJ10">
        <v>9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</row>
    <row r="11" spans="1:44" ht="12.75">
      <c r="A11">
        <f>ROW(Source!A171)</f>
        <v>171</v>
      </c>
      <c r="B11">
        <v>30357897</v>
      </c>
      <c r="C11">
        <v>30357887</v>
      </c>
      <c r="D11">
        <v>7159942</v>
      </c>
      <c r="E11">
        <v>7157832</v>
      </c>
      <c r="F11">
        <v>1</v>
      </c>
      <c r="G11">
        <v>7157832</v>
      </c>
      <c r="H11">
        <v>2</v>
      </c>
      <c r="I11" t="s">
        <v>426</v>
      </c>
      <c r="K11" t="s">
        <v>427</v>
      </c>
      <c r="L11">
        <v>1344</v>
      </c>
      <c r="N11">
        <v>1008</v>
      </c>
      <c r="O11" t="s">
        <v>428</v>
      </c>
      <c r="P11" t="s">
        <v>428</v>
      </c>
      <c r="Q11">
        <v>1</v>
      </c>
      <c r="X11">
        <v>3.72</v>
      </c>
      <c r="Y11">
        <v>0</v>
      </c>
      <c r="Z11">
        <v>1</v>
      </c>
      <c r="AA11">
        <v>0</v>
      </c>
      <c r="AB11">
        <v>0</v>
      </c>
      <c r="AC11">
        <v>0</v>
      </c>
      <c r="AD11">
        <v>1</v>
      </c>
      <c r="AE11">
        <v>0</v>
      </c>
      <c r="AG11">
        <v>3.72</v>
      </c>
      <c r="AH11">
        <v>2</v>
      </c>
      <c r="AI11">
        <v>30357892</v>
      </c>
      <c r="AJ11">
        <v>10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</row>
    <row r="12" spans="1:44" ht="12.75">
      <c r="A12">
        <f>ROW(Source!A171)</f>
        <v>171</v>
      </c>
      <c r="B12">
        <v>30357894</v>
      </c>
      <c r="C12">
        <v>30357887</v>
      </c>
      <c r="D12">
        <v>7231127</v>
      </c>
      <c r="E12">
        <v>1</v>
      </c>
      <c r="F12">
        <v>1</v>
      </c>
      <c r="G12">
        <v>7157832</v>
      </c>
      <c r="H12">
        <v>2</v>
      </c>
      <c r="I12" t="s">
        <v>430</v>
      </c>
      <c r="J12" t="s">
        <v>431</v>
      </c>
      <c r="K12" t="s">
        <v>432</v>
      </c>
      <c r="L12">
        <v>1368</v>
      </c>
      <c r="N12">
        <v>1011</v>
      </c>
      <c r="O12" t="s">
        <v>181</v>
      </c>
      <c r="P12" t="s">
        <v>181</v>
      </c>
      <c r="Q12">
        <v>1</v>
      </c>
      <c r="X12">
        <v>37.5</v>
      </c>
      <c r="Y12">
        <v>0</v>
      </c>
      <c r="Z12">
        <v>60.77</v>
      </c>
      <c r="AA12">
        <v>18.48</v>
      </c>
      <c r="AB12">
        <v>0</v>
      </c>
      <c r="AC12">
        <v>0</v>
      </c>
      <c r="AD12">
        <v>1</v>
      </c>
      <c r="AE12">
        <v>0</v>
      </c>
      <c r="AG12">
        <v>37.5</v>
      </c>
      <c r="AH12">
        <v>2</v>
      </c>
      <c r="AI12">
        <v>30357889</v>
      </c>
      <c r="AJ12">
        <v>11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</row>
    <row r="13" spans="1:44" ht="12.75">
      <c r="A13">
        <f>ROW(Source!A171)</f>
        <v>171</v>
      </c>
      <c r="B13">
        <v>30357895</v>
      </c>
      <c r="C13">
        <v>30357887</v>
      </c>
      <c r="D13">
        <v>7231489</v>
      </c>
      <c r="E13">
        <v>1</v>
      </c>
      <c r="F13">
        <v>1</v>
      </c>
      <c r="G13">
        <v>7157832</v>
      </c>
      <c r="H13">
        <v>2</v>
      </c>
      <c r="I13" t="s">
        <v>433</v>
      </c>
      <c r="J13" t="s">
        <v>434</v>
      </c>
      <c r="K13" t="s">
        <v>435</v>
      </c>
      <c r="L13">
        <v>1368</v>
      </c>
      <c r="N13">
        <v>1011</v>
      </c>
      <c r="O13" t="s">
        <v>181</v>
      </c>
      <c r="P13" t="s">
        <v>181</v>
      </c>
      <c r="Q13">
        <v>1</v>
      </c>
      <c r="X13">
        <v>75</v>
      </c>
      <c r="Y13">
        <v>0</v>
      </c>
      <c r="Z13">
        <v>3.16</v>
      </c>
      <c r="AA13">
        <v>0.04</v>
      </c>
      <c r="AB13">
        <v>0</v>
      </c>
      <c r="AC13">
        <v>0</v>
      </c>
      <c r="AD13">
        <v>1</v>
      </c>
      <c r="AE13">
        <v>0</v>
      </c>
      <c r="AG13">
        <v>75</v>
      </c>
      <c r="AH13">
        <v>2</v>
      </c>
      <c r="AI13">
        <v>30357890</v>
      </c>
      <c r="AJ13">
        <v>12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</row>
    <row r="14" spans="1:44" ht="12.75">
      <c r="A14">
        <f>ROW(Source!A171)</f>
        <v>171</v>
      </c>
      <c r="B14">
        <v>30357896</v>
      </c>
      <c r="C14">
        <v>30357887</v>
      </c>
      <c r="D14">
        <v>7231005</v>
      </c>
      <c r="E14">
        <v>1</v>
      </c>
      <c r="F14">
        <v>1</v>
      </c>
      <c r="G14">
        <v>7157832</v>
      </c>
      <c r="H14">
        <v>2</v>
      </c>
      <c r="I14" t="s">
        <v>436</v>
      </c>
      <c r="J14" t="s">
        <v>437</v>
      </c>
      <c r="K14" t="s">
        <v>438</v>
      </c>
      <c r="L14">
        <v>1368</v>
      </c>
      <c r="N14">
        <v>1011</v>
      </c>
      <c r="O14" t="s">
        <v>181</v>
      </c>
      <c r="P14" t="s">
        <v>181</v>
      </c>
      <c r="Q14">
        <v>1</v>
      </c>
      <c r="X14">
        <v>1.55</v>
      </c>
      <c r="Y14">
        <v>0</v>
      </c>
      <c r="Z14">
        <v>125.13</v>
      </c>
      <c r="AA14">
        <v>24.74</v>
      </c>
      <c r="AB14">
        <v>0</v>
      </c>
      <c r="AC14">
        <v>0</v>
      </c>
      <c r="AD14">
        <v>1</v>
      </c>
      <c r="AE14">
        <v>0</v>
      </c>
      <c r="AG14">
        <v>1.55</v>
      </c>
      <c r="AH14">
        <v>2</v>
      </c>
      <c r="AI14">
        <v>30357891</v>
      </c>
      <c r="AJ14">
        <v>13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</row>
    <row r="15" spans="1:44" ht="12.75">
      <c r="A15">
        <f>ROW(Source!A172)</f>
        <v>172</v>
      </c>
      <c r="B15">
        <v>30357903</v>
      </c>
      <c r="C15">
        <v>30357898</v>
      </c>
      <c r="D15">
        <v>7157835</v>
      </c>
      <c r="E15">
        <v>7157832</v>
      </c>
      <c r="F15">
        <v>1</v>
      </c>
      <c r="G15">
        <v>7157832</v>
      </c>
      <c r="H15">
        <v>1</v>
      </c>
      <c r="I15" t="s">
        <v>418</v>
      </c>
      <c r="K15" t="s">
        <v>419</v>
      </c>
      <c r="L15">
        <v>1191</v>
      </c>
      <c r="N15">
        <v>1013</v>
      </c>
      <c r="O15" t="s">
        <v>420</v>
      </c>
      <c r="P15" t="s">
        <v>420</v>
      </c>
      <c r="Q15">
        <v>1</v>
      </c>
      <c r="X15">
        <v>49.5</v>
      </c>
      <c r="Y15">
        <v>0</v>
      </c>
      <c r="Z15">
        <v>0</v>
      </c>
      <c r="AA15">
        <v>0</v>
      </c>
      <c r="AB15">
        <v>0</v>
      </c>
      <c r="AC15">
        <v>0</v>
      </c>
      <c r="AD15">
        <v>1</v>
      </c>
      <c r="AE15">
        <v>1</v>
      </c>
      <c r="AG15">
        <v>49.5</v>
      </c>
      <c r="AH15">
        <v>2</v>
      </c>
      <c r="AI15">
        <v>30357899</v>
      </c>
      <c r="AJ15">
        <v>14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</row>
    <row r="16" spans="1:44" ht="12.75">
      <c r="A16">
        <f>ROW(Source!A172)</f>
        <v>172</v>
      </c>
      <c r="B16">
        <v>30357906</v>
      </c>
      <c r="C16">
        <v>30357898</v>
      </c>
      <c r="D16">
        <v>7159942</v>
      </c>
      <c r="E16">
        <v>7157832</v>
      </c>
      <c r="F16">
        <v>1</v>
      </c>
      <c r="G16">
        <v>7157832</v>
      </c>
      <c r="H16">
        <v>2</v>
      </c>
      <c r="I16" t="s">
        <v>426</v>
      </c>
      <c r="K16" t="s">
        <v>427</v>
      </c>
      <c r="L16">
        <v>1344</v>
      </c>
      <c r="N16">
        <v>1008</v>
      </c>
      <c r="O16" t="s">
        <v>428</v>
      </c>
      <c r="P16" t="s">
        <v>428</v>
      </c>
      <c r="Q16">
        <v>1</v>
      </c>
      <c r="X16">
        <v>5.21</v>
      </c>
      <c r="Y16">
        <v>0</v>
      </c>
      <c r="Z16">
        <v>1</v>
      </c>
      <c r="AA16">
        <v>0</v>
      </c>
      <c r="AB16">
        <v>0</v>
      </c>
      <c r="AC16">
        <v>0</v>
      </c>
      <c r="AD16">
        <v>1</v>
      </c>
      <c r="AE16">
        <v>0</v>
      </c>
      <c r="AG16">
        <v>5.21</v>
      </c>
      <c r="AH16">
        <v>2</v>
      </c>
      <c r="AI16">
        <v>30357902</v>
      </c>
      <c r="AJ16">
        <v>15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</row>
    <row r="17" spans="1:44" ht="12.75">
      <c r="A17">
        <f>ROW(Source!A172)</f>
        <v>172</v>
      </c>
      <c r="B17">
        <v>30357904</v>
      </c>
      <c r="C17">
        <v>30357898</v>
      </c>
      <c r="D17">
        <v>7230749</v>
      </c>
      <c r="E17">
        <v>1</v>
      </c>
      <c r="F17">
        <v>1</v>
      </c>
      <c r="G17">
        <v>7157832</v>
      </c>
      <c r="H17">
        <v>2</v>
      </c>
      <c r="I17" t="s">
        <v>439</v>
      </c>
      <c r="J17" t="s">
        <v>440</v>
      </c>
      <c r="K17" t="s">
        <v>441</v>
      </c>
      <c r="L17">
        <v>1368</v>
      </c>
      <c r="N17">
        <v>1011</v>
      </c>
      <c r="O17" t="s">
        <v>181</v>
      </c>
      <c r="P17" t="s">
        <v>181</v>
      </c>
      <c r="Q17">
        <v>1</v>
      </c>
      <c r="X17">
        <v>2.87</v>
      </c>
      <c r="Y17">
        <v>0</v>
      </c>
      <c r="Z17">
        <v>95.06</v>
      </c>
      <c r="AA17">
        <v>22.22</v>
      </c>
      <c r="AB17">
        <v>0</v>
      </c>
      <c r="AC17">
        <v>0</v>
      </c>
      <c r="AD17">
        <v>1</v>
      </c>
      <c r="AE17">
        <v>0</v>
      </c>
      <c r="AG17">
        <v>2.87</v>
      </c>
      <c r="AH17">
        <v>2</v>
      </c>
      <c r="AI17">
        <v>30357900</v>
      </c>
      <c r="AJ17">
        <v>16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</row>
    <row r="18" spans="1:44" ht="12.75">
      <c r="A18">
        <f>ROW(Source!A172)</f>
        <v>172</v>
      </c>
      <c r="B18">
        <v>30357905</v>
      </c>
      <c r="C18">
        <v>30357898</v>
      </c>
      <c r="D18">
        <v>7230726</v>
      </c>
      <c r="E18">
        <v>1</v>
      </c>
      <c r="F18">
        <v>1</v>
      </c>
      <c r="G18">
        <v>7157832</v>
      </c>
      <c r="H18">
        <v>2</v>
      </c>
      <c r="I18" t="s">
        <v>442</v>
      </c>
      <c r="J18" t="s">
        <v>443</v>
      </c>
      <c r="K18" t="s">
        <v>444</v>
      </c>
      <c r="L18">
        <v>1368</v>
      </c>
      <c r="N18">
        <v>1011</v>
      </c>
      <c r="O18" t="s">
        <v>181</v>
      </c>
      <c r="P18" t="s">
        <v>181</v>
      </c>
      <c r="Q18">
        <v>1</v>
      </c>
      <c r="X18">
        <v>7.86</v>
      </c>
      <c r="Y18">
        <v>0</v>
      </c>
      <c r="Z18">
        <v>164.9</v>
      </c>
      <c r="AA18">
        <v>27.47</v>
      </c>
      <c r="AB18">
        <v>0</v>
      </c>
      <c r="AC18">
        <v>0</v>
      </c>
      <c r="AD18">
        <v>1</v>
      </c>
      <c r="AE18">
        <v>0</v>
      </c>
      <c r="AG18">
        <v>7.86</v>
      </c>
      <c r="AH18">
        <v>2</v>
      </c>
      <c r="AI18">
        <v>30357901</v>
      </c>
      <c r="AJ18">
        <v>17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</row>
    <row r="19" spans="1:44" ht="12.75">
      <c r="A19">
        <f>ROW(Source!A173)</f>
        <v>173</v>
      </c>
      <c r="B19">
        <v>30357909</v>
      </c>
      <c r="C19">
        <v>30357907</v>
      </c>
      <c r="D19">
        <v>7157835</v>
      </c>
      <c r="E19">
        <v>7157832</v>
      </c>
      <c r="F19">
        <v>1</v>
      </c>
      <c r="G19">
        <v>7157832</v>
      </c>
      <c r="H19">
        <v>1</v>
      </c>
      <c r="I19" t="s">
        <v>418</v>
      </c>
      <c r="K19" t="s">
        <v>419</v>
      </c>
      <c r="L19">
        <v>1191</v>
      </c>
      <c r="N19">
        <v>1013</v>
      </c>
      <c r="O19" t="s">
        <v>420</v>
      </c>
      <c r="P19" t="s">
        <v>420</v>
      </c>
      <c r="Q19">
        <v>1</v>
      </c>
      <c r="X19">
        <v>192.7</v>
      </c>
      <c r="Y19">
        <v>0</v>
      </c>
      <c r="Z19">
        <v>0</v>
      </c>
      <c r="AA19">
        <v>0</v>
      </c>
      <c r="AB19">
        <v>0</v>
      </c>
      <c r="AC19">
        <v>0</v>
      </c>
      <c r="AD19">
        <v>1</v>
      </c>
      <c r="AE19">
        <v>1</v>
      </c>
      <c r="AG19">
        <v>192.7</v>
      </c>
      <c r="AH19">
        <v>2</v>
      </c>
      <c r="AI19">
        <v>30357908</v>
      </c>
      <c r="AJ19">
        <v>18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</row>
    <row r="20" spans="1:44" ht="12.75">
      <c r="A20">
        <f>ROW(Source!A174)</f>
        <v>174</v>
      </c>
      <c r="B20">
        <v>30357912</v>
      </c>
      <c r="C20">
        <v>30357910</v>
      </c>
      <c r="D20">
        <v>7157835</v>
      </c>
      <c r="E20">
        <v>7157832</v>
      </c>
      <c r="F20">
        <v>1</v>
      </c>
      <c r="G20">
        <v>7157832</v>
      </c>
      <c r="H20">
        <v>1</v>
      </c>
      <c r="I20" t="s">
        <v>418</v>
      </c>
      <c r="K20" t="s">
        <v>419</v>
      </c>
      <c r="L20">
        <v>1191</v>
      </c>
      <c r="N20">
        <v>1013</v>
      </c>
      <c r="O20" t="s">
        <v>420</v>
      </c>
      <c r="P20" t="s">
        <v>420</v>
      </c>
      <c r="Q20">
        <v>1</v>
      </c>
      <c r="X20">
        <v>107.04</v>
      </c>
      <c r="Y20">
        <v>0</v>
      </c>
      <c r="Z20">
        <v>0</v>
      </c>
      <c r="AA20">
        <v>0</v>
      </c>
      <c r="AB20">
        <v>0</v>
      </c>
      <c r="AC20">
        <v>0</v>
      </c>
      <c r="AD20">
        <v>1</v>
      </c>
      <c r="AE20">
        <v>1</v>
      </c>
      <c r="AG20">
        <v>107.04</v>
      </c>
      <c r="AH20">
        <v>2</v>
      </c>
      <c r="AI20">
        <v>30357911</v>
      </c>
      <c r="AJ20">
        <v>19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</row>
    <row r="21" spans="1:44" ht="12.75">
      <c r="A21">
        <f>ROW(Source!A175)</f>
        <v>175</v>
      </c>
      <c r="B21">
        <v>30357915</v>
      </c>
      <c r="C21">
        <v>30357913</v>
      </c>
      <c r="D21">
        <v>7157835</v>
      </c>
      <c r="E21">
        <v>7157832</v>
      </c>
      <c r="F21">
        <v>1</v>
      </c>
      <c r="G21">
        <v>7157832</v>
      </c>
      <c r="H21">
        <v>1</v>
      </c>
      <c r="I21" t="s">
        <v>418</v>
      </c>
      <c r="K21" t="s">
        <v>419</v>
      </c>
      <c r="L21">
        <v>1191</v>
      </c>
      <c r="N21">
        <v>1013</v>
      </c>
      <c r="O21" t="s">
        <v>420</v>
      </c>
      <c r="P21" t="s">
        <v>420</v>
      </c>
      <c r="Q21">
        <v>1</v>
      </c>
      <c r="X21">
        <v>83</v>
      </c>
      <c r="Y21">
        <v>0</v>
      </c>
      <c r="Z21">
        <v>0</v>
      </c>
      <c r="AA21">
        <v>0</v>
      </c>
      <c r="AB21">
        <v>0</v>
      </c>
      <c r="AC21">
        <v>0</v>
      </c>
      <c r="AD21">
        <v>1</v>
      </c>
      <c r="AE21">
        <v>1</v>
      </c>
      <c r="AG21">
        <v>83</v>
      </c>
      <c r="AH21">
        <v>2</v>
      </c>
      <c r="AI21">
        <v>30357914</v>
      </c>
      <c r="AJ21">
        <v>20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</row>
    <row r="22" spans="1:44" ht="12.75">
      <c r="A22">
        <f>ROW(Source!A177)</f>
        <v>177</v>
      </c>
      <c r="B22">
        <v>30357920</v>
      </c>
      <c r="C22">
        <v>30357918</v>
      </c>
      <c r="D22">
        <v>7159942</v>
      </c>
      <c r="E22">
        <v>7157832</v>
      </c>
      <c r="F22">
        <v>1</v>
      </c>
      <c r="G22">
        <v>7157832</v>
      </c>
      <c r="H22">
        <v>2</v>
      </c>
      <c r="I22" t="s">
        <v>426</v>
      </c>
      <c r="K22" t="s">
        <v>427</v>
      </c>
      <c r="L22">
        <v>1344</v>
      </c>
      <c r="N22">
        <v>1008</v>
      </c>
      <c r="O22" t="s">
        <v>428</v>
      </c>
      <c r="P22" t="s">
        <v>428</v>
      </c>
      <c r="Q22">
        <v>1</v>
      </c>
      <c r="X22">
        <v>8.86</v>
      </c>
      <c r="Y22">
        <v>0</v>
      </c>
      <c r="Z22">
        <v>1</v>
      </c>
      <c r="AA22">
        <v>0</v>
      </c>
      <c r="AB22">
        <v>0</v>
      </c>
      <c r="AC22">
        <v>0</v>
      </c>
      <c r="AD22">
        <v>1</v>
      </c>
      <c r="AE22">
        <v>0</v>
      </c>
      <c r="AG22">
        <v>8.86</v>
      </c>
      <c r="AH22">
        <v>2</v>
      </c>
      <c r="AI22">
        <v>30357919</v>
      </c>
      <c r="AJ22">
        <v>21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</row>
    <row r="23" spans="1:44" ht="12.75">
      <c r="A23">
        <f>ROW(Source!A179)</f>
        <v>179</v>
      </c>
      <c r="B23">
        <v>30357932</v>
      </c>
      <c r="C23">
        <v>30357923</v>
      </c>
      <c r="D23">
        <v>7157835</v>
      </c>
      <c r="E23">
        <v>7157832</v>
      </c>
      <c r="F23">
        <v>1</v>
      </c>
      <c r="G23">
        <v>7157832</v>
      </c>
      <c r="H23">
        <v>1</v>
      </c>
      <c r="I23" t="s">
        <v>418</v>
      </c>
      <c r="K23" t="s">
        <v>419</v>
      </c>
      <c r="L23">
        <v>1191</v>
      </c>
      <c r="N23">
        <v>1013</v>
      </c>
      <c r="O23" t="s">
        <v>420</v>
      </c>
      <c r="P23" t="s">
        <v>420</v>
      </c>
      <c r="Q23">
        <v>1</v>
      </c>
      <c r="X23">
        <v>14.4</v>
      </c>
      <c r="Y23">
        <v>0</v>
      </c>
      <c r="Z23">
        <v>0</v>
      </c>
      <c r="AA23">
        <v>0</v>
      </c>
      <c r="AB23">
        <v>0</v>
      </c>
      <c r="AC23">
        <v>0</v>
      </c>
      <c r="AD23">
        <v>1</v>
      </c>
      <c r="AE23">
        <v>1</v>
      </c>
      <c r="AG23">
        <v>14.4</v>
      </c>
      <c r="AH23">
        <v>2</v>
      </c>
      <c r="AI23">
        <v>30357924</v>
      </c>
      <c r="AJ23">
        <v>22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</row>
    <row r="24" spans="1:44" ht="12.75">
      <c r="A24">
        <f>ROW(Source!A179)</f>
        <v>179</v>
      </c>
      <c r="B24">
        <v>30357933</v>
      </c>
      <c r="C24">
        <v>30357923</v>
      </c>
      <c r="D24">
        <v>7230769</v>
      </c>
      <c r="E24">
        <v>1</v>
      </c>
      <c r="F24">
        <v>1</v>
      </c>
      <c r="G24">
        <v>7157832</v>
      </c>
      <c r="H24">
        <v>2</v>
      </c>
      <c r="I24" t="s">
        <v>445</v>
      </c>
      <c r="J24" t="s">
        <v>446</v>
      </c>
      <c r="K24" t="s">
        <v>447</v>
      </c>
      <c r="L24">
        <v>1368</v>
      </c>
      <c r="N24">
        <v>1011</v>
      </c>
      <c r="O24" t="s">
        <v>181</v>
      </c>
      <c r="P24" t="s">
        <v>181</v>
      </c>
      <c r="Q24">
        <v>1</v>
      </c>
      <c r="X24">
        <v>1.66</v>
      </c>
      <c r="Y24">
        <v>0</v>
      </c>
      <c r="Z24">
        <v>116.89</v>
      </c>
      <c r="AA24">
        <v>23.41</v>
      </c>
      <c r="AB24">
        <v>0</v>
      </c>
      <c r="AC24">
        <v>0</v>
      </c>
      <c r="AD24">
        <v>1</v>
      </c>
      <c r="AE24">
        <v>0</v>
      </c>
      <c r="AG24">
        <v>1.66</v>
      </c>
      <c r="AH24">
        <v>2</v>
      </c>
      <c r="AI24">
        <v>30357925</v>
      </c>
      <c r="AJ24">
        <v>23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</row>
    <row r="25" spans="1:44" ht="12.75">
      <c r="A25">
        <f>ROW(Source!A179)</f>
        <v>179</v>
      </c>
      <c r="B25">
        <v>30357934</v>
      </c>
      <c r="C25">
        <v>30357923</v>
      </c>
      <c r="D25">
        <v>7230974</v>
      </c>
      <c r="E25">
        <v>1</v>
      </c>
      <c r="F25">
        <v>1</v>
      </c>
      <c r="G25">
        <v>7157832</v>
      </c>
      <c r="H25">
        <v>2</v>
      </c>
      <c r="I25" t="s">
        <v>448</v>
      </c>
      <c r="J25" t="s">
        <v>449</v>
      </c>
      <c r="K25" t="s">
        <v>450</v>
      </c>
      <c r="L25">
        <v>1368</v>
      </c>
      <c r="N25">
        <v>1011</v>
      </c>
      <c r="O25" t="s">
        <v>181</v>
      </c>
      <c r="P25" t="s">
        <v>181</v>
      </c>
      <c r="Q25">
        <v>1</v>
      </c>
      <c r="X25">
        <v>1.66</v>
      </c>
      <c r="Y25">
        <v>0</v>
      </c>
      <c r="Z25">
        <v>62.97</v>
      </c>
      <c r="AA25">
        <v>6.64</v>
      </c>
      <c r="AB25">
        <v>0</v>
      </c>
      <c r="AC25">
        <v>0</v>
      </c>
      <c r="AD25">
        <v>1</v>
      </c>
      <c r="AE25">
        <v>0</v>
      </c>
      <c r="AG25">
        <v>1.66</v>
      </c>
      <c r="AH25">
        <v>2</v>
      </c>
      <c r="AI25">
        <v>30357926</v>
      </c>
      <c r="AJ25">
        <v>24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</row>
    <row r="26" spans="1:44" ht="12.75">
      <c r="A26">
        <f>ROW(Source!A179)</f>
        <v>179</v>
      </c>
      <c r="B26">
        <v>30357935</v>
      </c>
      <c r="C26">
        <v>30357923</v>
      </c>
      <c r="D26">
        <v>7230977</v>
      </c>
      <c r="E26">
        <v>1</v>
      </c>
      <c r="F26">
        <v>1</v>
      </c>
      <c r="G26">
        <v>7157832</v>
      </c>
      <c r="H26">
        <v>2</v>
      </c>
      <c r="I26" t="s">
        <v>451</v>
      </c>
      <c r="J26" t="s">
        <v>452</v>
      </c>
      <c r="K26" t="s">
        <v>453</v>
      </c>
      <c r="L26">
        <v>1368</v>
      </c>
      <c r="N26">
        <v>1011</v>
      </c>
      <c r="O26" t="s">
        <v>181</v>
      </c>
      <c r="P26" t="s">
        <v>181</v>
      </c>
      <c r="Q26">
        <v>1</v>
      </c>
      <c r="X26">
        <v>0.65</v>
      </c>
      <c r="Y26">
        <v>0</v>
      </c>
      <c r="Z26">
        <v>140.58</v>
      </c>
      <c r="AA26">
        <v>28.61</v>
      </c>
      <c r="AB26">
        <v>0</v>
      </c>
      <c r="AC26">
        <v>0</v>
      </c>
      <c r="AD26">
        <v>1</v>
      </c>
      <c r="AE26">
        <v>0</v>
      </c>
      <c r="AG26">
        <v>0.65</v>
      </c>
      <c r="AH26">
        <v>2</v>
      </c>
      <c r="AI26">
        <v>30357927</v>
      </c>
      <c r="AJ26">
        <v>25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</row>
    <row r="27" spans="1:44" ht="12.75">
      <c r="A27">
        <f>ROW(Source!A179)</f>
        <v>179</v>
      </c>
      <c r="B27">
        <v>30357936</v>
      </c>
      <c r="C27">
        <v>30357923</v>
      </c>
      <c r="D27">
        <v>7231005</v>
      </c>
      <c r="E27">
        <v>1</v>
      </c>
      <c r="F27">
        <v>1</v>
      </c>
      <c r="G27">
        <v>7157832</v>
      </c>
      <c r="H27">
        <v>2</v>
      </c>
      <c r="I27" t="s">
        <v>436</v>
      </c>
      <c r="J27" t="s">
        <v>437</v>
      </c>
      <c r="K27" t="s">
        <v>438</v>
      </c>
      <c r="L27">
        <v>1368</v>
      </c>
      <c r="N27">
        <v>1011</v>
      </c>
      <c r="O27" t="s">
        <v>181</v>
      </c>
      <c r="P27" t="s">
        <v>181</v>
      </c>
      <c r="Q27">
        <v>1</v>
      </c>
      <c r="X27">
        <v>1.55</v>
      </c>
      <c r="Y27">
        <v>0</v>
      </c>
      <c r="Z27">
        <v>125.13</v>
      </c>
      <c r="AA27">
        <v>24.74</v>
      </c>
      <c r="AB27">
        <v>0</v>
      </c>
      <c r="AC27">
        <v>0</v>
      </c>
      <c r="AD27">
        <v>1</v>
      </c>
      <c r="AE27">
        <v>0</v>
      </c>
      <c r="AG27">
        <v>1.55</v>
      </c>
      <c r="AH27">
        <v>2</v>
      </c>
      <c r="AI27">
        <v>30357928</v>
      </c>
      <c r="AJ27">
        <v>26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</row>
    <row r="28" spans="1:44" ht="12.75">
      <c r="A28">
        <f>ROW(Source!A179)</f>
        <v>179</v>
      </c>
      <c r="B28">
        <v>30357937</v>
      </c>
      <c r="C28">
        <v>30357923</v>
      </c>
      <c r="D28">
        <v>7230967</v>
      </c>
      <c r="E28">
        <v>1</v>
      </c>
      <c r="F28">
        <v>1</v>
      </c>
      <c r="G28">
        <v>7157832</v>
      </c>
      <c r="H28">
        <v>2</v>
      </c>
      <c r="I28" t="s">
        <v>454</v>
      </c>
      <c r="J28" t="s">
        <v>455</v>
      </c>
      <c r="K28" t="s">
        <v>456</v>
      </c>
      <c r="L28">
        <v>1368</v>
      </c>
      <c r="N28">
        <v>1011</v>
      </c>
      <c r="O28" t="s">
        <v>181</v>
      </c>
      <c r="P28" t="s">
        <v>181</v>
      </c>
      <c r="Q28">
        <v>1</v>
      </c>
      <c r="X28">
        <v>0.52</v>
      </c>
      <c r="Y28">
        <v>0</v>
      </c>
      <c r="Z28">
        <v>178.02</v>
      </c>
      <c r="AA28">
        <v>23.5</v>
      </c>
      <c r="AB28">
        <v>0</v>
      </c>
      <c r="AC28">
        <v>0</v>
      </c>
      <c r="AD28">
        <v>1</v>
      </c>
      <c r="AE28">
        <v>0</v>
      </c>
      <c r="AG28">
        <v>0.52</v>
      </c>
      <c r="AH28">
        <v>2</v>
      </c>
      <c r="AI28">
        <v>30357929</v>
      </c>
      <c r="AJ28">
        <v>27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</row>
    <row r="29" spans="1:44" ht="12.75">
      <c r="A29">
        <f>ROW(Source!A179)</f>
        <v>179</v>
      </c>
      <c r="B29">
        <v>30357938</v>
      </c>
      <c r="C29">
        <v>30357923</v>
      </c>
      <c r="D29">
        <v>7231827</v>
      </c>
      <c r="E29">
        <v>1</v>
      </c>
      <c r="F29">
        <v>1</v>
      </c>
      <c r="G29">
        <v>7157832</v>
      </c>
      <c r="H29">
        <v>3</v>
      </c>
      <c r="I29" t="s">
        <v>457</v>
      </c>
      <c r="J29" t="s">
        <v>458</v>
      </c>
      <c r="K29" t="s">
        <v>459</v>
      </c>
      <c r="L29">
        <v>1339</v>
      </c>
      <c r="N29">
        <v>1007</v>
      </c>
      <c r="O29" t="s">
        <v>287</v>
      </c>
      <c r="P29" t="s">
        <v>287</v>
      </c>
      <c r="Q29">
        <v>1</v>
      </c>
      <c r="X29">
        <v>5</v>
      </c>
      <c r="Y29">
        <v>7.07</v>
      </c>
      <c r="Z29">
        <v>0</v>
      </c>
      <c r="AA29">
        <v>0</v>
      </c>
      <c r="AB29">
        <v>0</v>
      </c>
      <c r="AC29">
        <v>0</v>
      </c>
      <c r="AD29">
        <v>1</v>
      </c>
      <c r="AE29">
        <v>0</v>
      </c>
      <c r="AG29">
        <v>5</v>
      </c>
      <c r="AH29">
        <v>2</v>
      </c>
      <c r="AI29">
        <v>30357930</v>
      </c>
      <c r="AJ29">
        <v>28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</row>
    <row r="30" spans="1:44" ht="12.75">
      <c r="A30">
        <f>ROW(Source!A179)</f>
        <v>179</v>
      </c>
      <c r="B30">
        <v>30357939</v>
      </c>
      <c r="C30">
        <v>30357923</v>
      </c>
      <c r="D30">
        <v>7177504</v>
      </c>
      <c r="E30">
        <v>7157832</v>
      </c>
      <c r="F30">
        <v>1</v>
      </c>
      <c r="G30">
        <v>7157832</v>
      </c>
      <c r="H30">
        <v>3</v>
      </c>
      <c r="I30" t="s">
        <v>507</v>
      </c>
      <c r="K30" t="s">
        <v>508</v>
      </c>
      <c r="L30">
        <v>1339</v>
      </c>
      <c r="N30">
        <v>1007</v>
      </c>
      <c r="O30" t="s">
        <v>287</v>
      </c>
      <c r="P30" t="s">
        <v>287</v>
      </c>
      <c r="Q30">
        <v>1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G30">
        <v>0</v>
      </c>
      <c r="AH30">
        <v>3</v>
      </c>
      <c r="AI30">
        <v>-1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</row>
    <row r="31" spans="1:44" ht="12.75">
      <c r="A31">
        <f>ROW(Source!A181)</f>
        <v>181</v>
      </c>
      <c r="B31">
        <v>30357952</v>
      </c>
      <c r="C31">
        <v>30357941</v>
      </c>
      <c r="D31">
        <v>7157835</v>
      </c>
      <c r="E31">
        <v>7157832</v>
      </c>
      <c r="F31">
        <v>1</v>
      </c>
      <c r="G31">
        <v>7157832</v>
      </c>
      <c r="H31">
        <v>1</v>
      </c>
      <c r="I31" t="s">
        <v>418</v>
      </c>
      <c r="K31" t="s">
        <v>419</v>
      </c>
      <c r="L31">
        <v>1191</v>
      </c>
      <c r="N31">
        <v>1013</v>
      </c>
      <c r="O31" t="s">
        <v>420</v>
      </c>
      <c r="P31" t="s">
        <v>420</v>
      </c>
      <c r="Q31">
        <v>1</v>
      </c>
      <c r="X31">
        <v>267</v>
      </c>
      <c r="Y31">
        <v>0</v>
      </c>
      <c r="Z31">
        <v>0</v>
      </c>
      <c r="AA31">
        <v>0</v>
      </c>
      <c r="AB31">
        <v>0</v>
      </c>
      <c r="AC31">
        <v>0</v>
      </c>
      <c r="AD31">
        <v>1</v>
      </c>
      <c r="AE31">
        <v>1</v>
      </c>
      <c r="AG31">
        <v>267</v>
      </c>
      <c r="AH31">
        <v>2</v>
      </c>
      <c r="AI31">
        <v>30357942</v>
      </c>
      <c r="AJ31">
        <v>30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</row>
    <row r="32" spans="1:44" ht="12.75">
      <c r="A32">
        <f>ROW(Source!A181)</f>
        <v>181</v>
      </c>
      <c r="B32">
        <v>30357955</v>
      </c>
      <c r="C32">
        <v>30357941</v>
      </c>
      <c r="D32">
        <v>7159942</v>
      </c>
      <c r="E32">
        <v>7157832</v>
      </c>
      <c r="F32">
        <v>1</v>
      </c>
      <c r="G32">
        <v>7157832</v>
      </c>
      <c r="H32">
        <v>2</v>
      </c>
      <c r="I32" t="s">
        <v>426</v>
      </c>
      <c r="K32" t="s">
        <v>427</v>
      </c>
      <c r="L32">
        <v>1344</v>
      </c>
      <c r="N32">
        <v>1008</v>
      </c>
      <c r="O32" t="s">
        <v>428</v>
      </c>
      <c r="P32" t="s">
        <v>428</v>
      </c>
      <c r="Q32">
        <v>1</v>
      </c>
      <c r="X32">
        <v>4.77</v>
      </c>
      <c r="Y32">
        <v>0</v>
      </c>
      <c r="Z32">
        <v>1</v>
      </c>
      <c r="AA32">
        <v>0</v>
      </c>
      <c r="AB32">
        <v>0</v>
      </c>
      <c r="AC32">
        <v>0</v>
      </c>
      <c r="AD32">
        <v>1</v>
      </c>
      <c r="AE32">
        <v>0</v>
      </c>
      <c r="AG32">
        <v>4.77</v>
      </c>
      <c r="AH32">
        <v>2</v>
      </c>
      <c r="AI32">
        <v>30357945</v>
      </c>
      <c r="AJ32">
        <v>31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</row>
    <row r="33" spans="1:44" ht="12.75">
      <c r="A33">
        <f>ROW(Source!A181)</f>
        <v>181</v>
      </c>
      <c r="B33">
        <v>30357953</v>
      </c>
      <c r="C33">
        <v>30357941</v>
      </c>
      <c r="D33">
        <v>7230977</v>
      </c>
      <c r="E33">
        <v>1</v>
      </c>
      <c r="F33">
        <v>1</v>
      </c>
      <c r="G33">
        <v>7157832</v>
      </c>
      <c r="H33">
        <v>2</v>
      </c>
      <c r="I33" t="s">
        <v>451</v>
      </c>
      <c r="J33" t="s">
        <v>452</v>
      </c>
      <c r="K33" t="s">
        <v>453</v>
      </c>
      <c r="L33">
        <v>1368</v>
      </c>
      <c r="N33">
        <v>1011</v>
      </c>
      <c r="O33" t="s">
        <v>181</v>
      </c>
      <c r="P33" t="s">
        <v>181</v>
      </c>
      <c r="Q33">
        <v>1</v>
      </c>
      <c r="X33">
        <v>11.76</v>
      </c>
      <c r="Y33">
        <v>0</v>
      </c>
      <c r="Z33">
        <v>140.58</v>
      </c>
      <c r="AA33">
        <v>28.61</v>
      </c>
      <c r="AB33">
        <v>0</v>
      </c>
      <c r="AC33">
        <v>0</v>
      </c>
      <c r="AD33">
        <v>1</v>
      </c>
      <c r="AE33">
        <v>0</v>
      </c>
      <c r="AG33">
        <v>11.76</v>
      </c>
      <c r="AH33">
        <v>2</v>
      </c>
      <c r="AI33">
        <v>30357943</v>
      </c>
      <c r="AJ33">
        <v>32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</row>
    <row r="34" spans="1:44" ht="12.75">
      <c r="A34">
        <f>ROW(Source!A181)</f>
        <v>181</v>
      </c>
      <c r="B34">
        <v>30357954</v>
      </c>
      <c r="C34">
        <v>30357941</v>
      </c>
      <c r="D34">
        <v>7231016</v>
      </c>
      <c r="E34">
        <v>1</v>
      </c>
      <c r="F34">
        <v>1</v>
      </c>
      <c r="G34">
        <v>7157832</v>
      </c>
      <c r="H34">
        <v>2</v>
      </c>
      <c r="I34" t="s">
        <v>460</v>
      </c>
      <c r="J34" t="s">
        <v>461</v>
      </c>
      <c r="K34" t="s">
        <v>462</v>
      </c>
      <c r="L34">
        <v>1368</v>
      </c>
      <c r="N34">
        <v>1011</v>
      </c>
      <c r="O34" t="s">
        <v>181</v>
      </c>
      <c r="P34" t="s">
        <v>181</v>
      </c>
      <c r="Q34">
        <v>1</v>
      </c>
      <c r="X34">
        <v>10.8</v>
      </c>
      <c r="Y34">
        <v>0</v>
      </c>
      <c r="Z34">
        <v>25.58</v>
      </c>
      <c r="AA34">
        <v>1.85</v>
      </c>
      <c r="AB34">
        <v>0</v>
      </c>
      <c r="AC34">
        <v>0</v>
      </c>
      <c r="AD34">
        <v>1</v>
      </c>
      <c r="AE34">
        <v>0</v>
      </c>
      <c r="AG34">
        <v>10.8</v>
      </c>
      <c r="AH34">
        <v>2</v>
      </c>
      <c r="AI34">
        <v>30357944</v>
      </c>
      <c r="AJ34">
        <v>33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</row>
    <row r="35" spans="1:44" ht="12.75">
      <c r="A35">
        <f>ROW(Source!A181)</f>
        <v>181</v>
      </c>
      <c r="B35">
        <v>30357961</v>
      </c>
      <c r="C35">
        <v>30357941</v>
      </c>
      <c r="D35">
        <v>7182707</v>
      </c>
      <c r="E35">
        <v>7157832</v>
      </c>
      <c r="F35">
        <v>1</v>
      </c>
      <c r="G35">
        <v>7157832</v>
      </c>
      <c r="H35">
        <v>3</v>
      </c>
      <c r="I35" t="s">
        <v>424</v>
      </c>
      <c r="K35" t="s">
        <v>429</v>
      </c>
      <c r="L35">
        <v>1344</v>
      </c>
      <c r="N35">
        <v>1008</v>
      </c>
      <c r="O35" t="s">
        <v>428</v>
      </c>
      <c r="P35" t="s">
        <v>428</v>
      </c>
      <c r="Q35">
        <v>1</v>
      </c>
      <c r="X35">
        <v>49.28</v>
      </c>
      <c r="Y35">
        <v>1</v>
      </c>
      <c r="Z35">
        <v>0</v>
      </c>
      <c r="AA35">
        <v>0</v>
      </c>
      <c r="AB35">
        <v>0</v>
      </c>
      <c r="AC35">
        <v>0</v>
      </c>
      <c r="AD35">
        <v>1</v>
      </c>
      <c r="AE35">
        <v>0</v>
      </c>
      <c r="AG35">
        <v>49.28</v>
      </c>
      <c r="AH35">
        <v>2</v>
      </c>
      <c r="AI35">
        <v>30357950</v>
      </c>
      <c r="AJ35">
        <v>34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</row>
    <row r="36" spans="1:44" ht="12.75">
      <c r="A36">
        <f>ROW(Source!A181)</f>
        <v>181</v>
      </c>
      <c r="B36">
        <v>30357956</v>
      </c>
      <c r="C36">
        <v>30357941</v>
      </c>
      <c r="D36">
        <v>7231827</v>
      </c>
      <c r="E36">
        <v>1</v>
      </c>
      <c r="F36">
        <v>1</v>
      </c>
      <c r="G36">
        <v>7157832</v>
      </c>
      <c r="H36">
        <v>3</v>
      </c>
      <c r="I36" t="s">
        <v>457</v>
      </c>
      <c r="J36" t="s">
        <v>458</v>
      </c>
      <c r="K36" t="s">
        <v>459</v>
      </c>
      <c r="L36">
        <v>1339</v>
      </c>
      <c r="N36">
        <v>1007</v>
      </c>
      <c r="O36" t="s">
        <v>287</v>
      </c>
      <c r="P36" t="s">
        <v>287</v>
      </c>
      <c r="Q36">
        <v>1</v>
      </c>
      <c r="X36">
        <v>178</v>
      </c>
      <c r="Y36">
        <v>7.07</v>
      </c>
      <c r="Z36">
        <v>0</v>
      </c>
      <c r="AA36">
        <v>0</v>
      </c>
      <c r="AB36">
        <v>0</v>
      </c>
      <c r="AC36">
        <v>0</v>
      </c>
      <c r="AD36">
        <v>1</v>
      </c>
      <c r="AE36">
        <v>0</v>
      </c>
      <c r="AG36">
        <v>178</v>
      </c>
      <c r="AH36">
        <v>2</v>
      </c>
      <c r="AI36">
        <v>30357946</v>
      </c>
      <c r="AJ36">
        <v>35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</row>
    <row r="37" spans="1:44" ht="12.75">
      <c r="A37">
        <f>ROW(Source!A181)</f>
        <v>181</v>
      </c>
      <c r="B37">
        <v>30357957</v>
      </c>
      <c r="C37">
        <v>30357941</v>
      </c>
      <c r="D37">
        <v>7231756</v>
      </c>
      <c r="E37">
        <v>1</v>
      </c>
      <c r="F37">
        <v>1</v>
      </c>
      <c r="G37">
        <v>7157832</v>
      </c>
      <c r="H37">
        <v>3</v>
      </c>
      <c r="I37" t="s">
        <v>463</v>
      </c>
      <c r="J37" t="s">
        <v>464</v>
      </c>
      <c r="K37" t="s">
        <v>465</v>
      </c>
      <c r="L37">
        <v>1348</v>
      </c>
      <c r="N37">
        <v>1009</v>
      </c>
      <c r="O37" t="s">
        <v>97</v>
      </c>
      <c r="P37" t="s">
        <v>97</v>
      </c>
      <c r="Q37">
        <v>1000</v>
      </c>
      <c r="X37">
        <v>0.09</v>
      </c>
      <c r="Y37">
        <v>3386.07</v>
      </c>
      <c r="Z37">
        <v>0</v>
      </c>
      <c r="AA37">
        <v>0</v>
      </c>
      <c r="AB37">
        <v>0</v>
      </c>
      <c r="AC37">
        <v>0</v>
      </c>
      <c r="AD37">
        <v>1</v>
      </c>
      <c r="AE37">
        <v>0</v>
      </c>
      <c r="AG37">
        <v>0.09</v>
      </c>
      <c r="AH37">
        <v>2</v>
      </c>
      <c r="AI37">
        <v>30357947</v>
      </c>
      <c r="AJ37">
        <v>36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</row>
    <row r="38" spans="1:44" ht="12.75">
      <c r="A38">
        <f>ROW(Source!A181)</f>
        <v>181</v>
      </c>
      <c r="B38">
        <v>30357958</v>
      </c>
      <c r="C38">
        <v>30357941</v>
      </c>
      <c r="D38">
        <v>7232456</v>
      </c>
      <c r="E38">
        <v>1</v>
      </c>
      <c r="F38">
        <v>1</v>
      </c>
      <c r="G38">
        <v>7157832</v>
      </c>
      <c r="H38">
        <v>3</v>
      </c>
      <c r="I38" t="s">
        <v>466</v>
      </c>
      <c r="J38" t="s">
        <v>467</v>
      </c>
      <c r="K38" t="s">
        <v>468</v>
      </c>
      <c r="L38">
        <v>1339</v>
      </c>
      <c r="N38">
        <v>1007</v>
      </c>
      <c r="O38" t="s">
        <v>287</v>
      </c>
      <c r="P38" t="s">
        <v>287</v>
      </c>
      <c r="Q38">
        <v>1</v>
      </c>
      <c r="X38">
        <v>40</v>
      </c>
      <c r="Y38">
        <v>104.99</v>
      </c>
      <c r="Z38">
        <v>0</v>
      </c>
      <c r="AA38">
        <v>0</v>
      </c>
      <c r="AB38">
        <v>0</v>
      </c>
      <c r="AC38">
        <v>0</v>
      </c>
      <c r="AD38">
        <v>1</v>
      </c>
      <c r="AE38">
        <v>0</v>
      </c>
      <c r="AG38">
        <v>40</v>
      </c>
      <c r="AH38">
        <v>2</v>
      </c>
      <c r="AI38">
        <v>30357948</v>
      </c>
      <c r="AJ38">
        <v>37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</row>
    <row r="39" spans="1:44" ht="12.75">
      <c r="A39">
        <f>ROW(Source!A181)</f>
        <v>181</v>
      </c>
      <c r="B39">
        <v>30357959</v>
      </c>
      <c r="C39">
        <v>30357941</v>
      </c>
      <c r="D39">
        <v>7239912</v>
      </c>
      <c r="E39">
        <v>1</v>
      </c>
      <c r="F39">
        <v>1</v>
      </c>
      <c r="G39">
        <v>7157832</v>
      </c>
      <c r="H39">
        <v>3</v>
      </c>
      <c r="I39" t="s">
        <v>469</v>
      </c>
      <c r="J39" t="s">
        <v>470</v>
      </c>
      <c r="K39" t="s">
        <v>471</v>
      </c>
      <c r="L39">
        <v>1327</v>
      </c>
      <c r="N39">
        <v>1005</v>
      </c>
      <c r="O39" t="s">
        <v>472</v>
      </c>
      <c r="P39" t="s">
        <v>472</v>
      </c>
      <c r="Q39">
        <v>1</v>
      </c>
      <c r="X39">
        <v>10.2</v>
      </c>
      <c r="Y39">
        <v>90.15</v>
      </c>
      <c r="Z39">
        <v>0</v>
      </c>
      <c r="AA39">
        <v>0</v>
      </c>
      <c r="AB39">
        <v>0</v>
      </c>
      <c r="AC39">
        <v>0</v>
      </c>
      <c r="AD39">
        <v>1</v>
      </c>
      <c r="AE39">
        <v>0</v>
      </c>
      <c r="AG39">
        <v>10.2</v>
      </c>
      <c r="AH39">
        <v>2</v>
      </c>
      <c r="AI39">
        <v>30357949</v>
      </c>
      <c r="AJ39">
        <v>39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</row>
    <row r="40" spans="1:44" ht="12.75">
      <c r="A40">
        <f>ROW(Source!A181)</f>
        <v>181</v>
      </c>
      <c r="B40">
        <v>30357960</v>
      </c>
      <c r="C40">
        <v>30357941</v>
      </c>
      <c r="D40">
        <v>7178478</v>
      </c>
      <c r="E40">
        <v>7157832</v>
      </c>
      <c r="F40">
        <v>1</v>
      </c>
      <c r="G40">
        <v>7157832</v>
      </c>
      <c r="H40">
        <v>3</v>
      </c>
      <c r="I40" t="s">
        <v>509</v>
      </c>
      <c r="K40" t="s">
        <v>510</v>
      </c>
      <c r="L40">
        <v>1339</v>
      </c>
      <c r="N40">
        <v>1007</v>
      </c>
      <c r="O40" t="s">
        <v>287</v>
      </c>
      <c r="P40" t="s">
        <v>287</v>
      </c>
      <c r="Q40">
        <v>1</v>
      </c>
      <c r="X40">
        <v>162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G40">
        <v>162</v>
      </c>
      <c r="AH40">
        <v>3</v>
      </c>
      <c r="AI40">
        <v>-1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</row>
    <row r="41" spans="1:44" ht="12.75">
      <c r="A41">
        <f>ROW(Source!A183)</f>
        <v>183</v>
      </c>
      <c r="B41">
        <v>30357967</v>
      </c>
      <c r="C41">
        <v>30357963</v>
      </c>
      <c r="D41">
        <v>7157835</v>
      </c>
      <c r="E41">
        <v>7157832</v>
      </c>
      <c r="F41">
        <v>1</v>
      </c>
      <c r="G41">
        <v>7157832</v>
      </c>
      <c r="H41">
        <v>1</v>
      </c>
      <c r="I41" t="s">
        <v>418</v>
      </c>
      <c r="K41" t="s">
        <v>419</v>
      </c>
      <c r="L41">
        <v>1191</v>
      </c>
      <c r="N41">
        <v>1013</v>
      </c>
      <c r="O41" t="s">
        <v>420</v>
      </c>
      <c r="P41" t="s">
        <v>420</v>
      </c>
      <c r="Q41">
        <v>1</v>
      </c>
      <c r="X41">
        <v>5.17</v>
      </c>
      <c r="Y41">
        <v>0</v>
      </c>
      <c r="Z41">
        <v>0</v>
      </c>
      <c r="AA41">
        <v>0</v>
      </c>
      <c r="AB41">
        <v>0</v>
      </c>
      <c r="AC41">
        <v>0</v>
      </c>
      <c r="AD41">
        <v>1</v>
      </c>
      <c r="AE41">
        <v>1</v>
      </c>
      <c r="AG41">
        <v>5.17</v>
      </c>
      <c r="AH41">
        <v>2</v>
      </c>
      <c r="AI41">
        <v>30357964</v>
      </c>
      <c r="AJ41">
        <v>40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</row>
    <row r="42" spans="1:44" ht="12.75">
      <c r="A42">
        <f>ROW(Source!A183)</f>
        <v>183</v>
      </c>
      <c r="B42">
        <v>30357968</v>
      </c>
      <c r="C42">
        <v>30357963</v>
      </c>
      <c r="D42">
        <v>7239912</v>
      </c>
      <c r="E42">
        <v>1</v>
      </c>
      <c r="F42">
        <v>1</v>
      </c>
      <c r="G42">
        <v>7157832</v>
      </c>
      <c r="H42">
        <v>3</v>
      </c>
      <c r="I42" t="s">
        <v>469</v>
      </c>
      <c r="J42" t="s">
        <v>470</v>
      </c>
      <c r="K42" t="s">
        <v>471</v>
      </c>
      <c r="L42">
        <v>1327</v>
      </c>
      <c r="N42">
        <v>1005</v>
      </c>
      <c r="O42" t="s">
        <v>472</v>
      </c>
      <c r="P42" t="s">
        <v>472</v>
      </c>
      <c r="Q42">
        <v>1</v>
      </c>
      <c r="X42">
        <v>0.65</v>
      </c>
      <c r="Y42">
        <v>90.15</v>
      </c>
      <c r="Z42">
        <v>0</v>
      </c>
      <c r="AA42">
        <v>0</v>
      </c>
      <c r="AB42">
        <v>0</v>
      </c>
      <c r="AC42">
        <v>0</v>
      </c>
      <c r="AD42">
        <v>1</v>
      </c>
      <c r="AE42">
        <v>0</v>
      </c>
      <c r="AG42">
        <v>0.65</v>
      </c>
      <c r="AH42">
        <v>2</v>
      </c>
      <c r="AI42">
        <v>30357965</v>
      </c>
      <c r="AJ42">
        <v>42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</row>
    <row r="43" spans="1:44" ht="12.75">
      <c r="A43">
        <f>ROW(Source!A183)</f>
        <v>183</v>
      </c>
      <c r="B43">
        <v>30357969</v>
      </c>
      <c r="C43">
        <v>30357963</v>
      </c>
      <c r="D43">
        <v>7178478</v>
      </c>
      <c r="E43">
        <v>7157832</v>
      </c>
      <c r="F43">
        <v>1</v>
      </c>
      <c r="G43">
        <v>7157832</v>
      </c>
      <c r="H43">
        <v>3</v>
      </c>
      <c r="I43" t="s">
        <v>509</v>
      </c>
      <c r="K43" t="s">
        <v>510</v>
      </c>
      <c r="L43">
        <v>1339</v>
      </c>
      <c r="N43">
        <v>1007</v>
      </c>
      <c r="O43" t="s">
        <v>287</v>
      </c>
      <c r="P43" t="s">
        <v>287</v>
      </c>
      <c r="Q43">
        <v>1</v>
      </c>
      <c r="X43">
        <v>10.2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G43">
        <v>10.2</v>
      </c>
      <c r="AH43">
        <v>3</v>
      </c>
      <c r="AI43">
        <v>-1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</row>
    <row r="44" spans="1:44" ht="12.75">
      <c r="A44">
        <f>ROW(Source!A185)</f>
        <v>185</v>
      </c>
      <c r="B44">
        <v>30357983</v>
      </c>
      <c r="C44">
        <v>30357971</v>
      </c>
      <c r="D44">
        <v>7157835</v>
      </c>
      <c r="E44">
        <v>7157832</v>
      </c>
      <c r="F44">
        <v>1</v>
      </c>
      <c r="G44">
        <v>7157832</v>
      </c>
      <c r="H44">
        <v>1</v>
      </c>
      <c r="I44" t="s">
        <v>418</v>
      </c>
      <c r="K44" t="s">
        <v>419</v>
      </c>
      <c r="L44">
        <v>1191</v>
      </c>
      <c r="N44">
        <v>1013</v>
      </c>
      <c r="O44" t="s">
        <v>420</v>
      </c>
      <c r="P44" t="s">
        <v>420</v>
      </c>
      <c r="Q44">
        <v>1</v>
      </c>
      <c r="X44">
        <v>4.29</v>
      </c>
      <c r="Y44">
        <v>0</v>
      </c>
      <c r="Z44">
        <v>0</v>
      </c>
      <c r="AA44">
        <v>0</v>
      </c>
      <c r="AB44">
        <v>0</v>
      </c>
      <c r="AC44">
        <v>0</v>
      </c>
      <c r="AD44">
        <v>1</v>
      </c>
      <c r="AE44">
        <v>1</v>
      </c>
      <c r="AG44">
        <v>4.29</v>
      </c>
      <c r="AH44">
        <v>2</v>
      </c>
      <c r="AI44">
        <v>30357972</v>
      </c>
      <c r="AJ44">
        <v>43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</row>
    <row r="45" spans="1:44" ht="12.75">
      <c r="A45">
        <f>ROW(Source!A185)</f>
        <v>185</v>
      </c>
      <c r="B45">
        <v>30357984</v>
      </c>
      <c r="C45">
        <v>30357971</v>
      </c>
      <c r="D45">
        <v>7231127</v>
      </c>
      <c r="E45">
        <v>1</v>
      </c>
      <c r="F45">
        <v>1</v>
      </c>
      <c r="G45">
        <v>7157832</v>
      </c>
      <c r="H45">
        <v>2</v>
      </c>
      <c r="I45" t="s">
        <v>430</v>
      </c>
      <c r="J45" t="s">
        <v>431</v>
      </c>
      <c r="K45" t="s">
        <v>432</v>
      </c>
      <c r="L45">
        <v>1368</v>
      </c>
      <c r="N45">
        <v>1011</v>
      </c>
      <c r="O45" t="s">
        <v>181</v>
      </c>
      <c r="P45" t="s">
        <v>181</v>
      </c>
      <c r="Q45">
        <v>1</v>
      </c>
      <c r="X45">
        <v>0.3</v>
      </c>
      <c r="Y45">
        <v>0</v>
      </c>
      <c r="Z45">
        <v>60.77</v>
      </c>
      <c r="AA45">
        <v>18.48</v>
      </c>
      <c r="AB45">
        <v>0</v>
      </c>
      <c r="AC45">
        <v>0</v>
      </c>
      <c r="AD45">
        <v>1</v>
      </c>
      <c r="AE45">
        <v>0</v>
      </c>
      <c r="AG45">
        <v>0.3</v>
      </c>
      <c r="AH45">
        <v>2</v>
      </c>
      <c r="AI45">
        <v>30357973</v>
      </c>
      <c r="AJ45">
        <v>44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</row>
    <row r="46" spans="1:44" ht="12.75">
      <c r="A46">
        <f>ROW(Source!A185)</f>
        <v>185</v>
      </c>
      <c r="B46">
        <v>30357985</v>
      </c>
      <c r="C46">
        <v>30357971</v>
      </c>
      <c r="D46">
        <v>7230893</v>
      </c>
      <c r="E46">
        <v>1</v>
      </c>
      <c r="F46">
        <v>1</v>
      </c>
      <c r="G46">
        <v>7157832</v>
      </c>
      <c r="H46">
        <v>2</v>
      </c>
      <c r="I46" t="s">
        <v>473</v>
      </c>
      <c r="J46" t="s">
        <v>474</v>
      </c>
      <c r="K46" t="s">
        <v>475</v>
      </c>
      <c r="L46">
        <v>1368</v>
      </c>
      <c r="N46">
        <v>1011</v>
      </c>
      <c r="O46" t="s">
        <v>181</v>
      </c>
      <c r="P46" t="s">
        <v>181</v>
      </c>
      <c r="Q46">
        <v>1</v>
      </c>
      <c r="X46">
        <v>0.3</v>
      </c>
      <c r="Y46">
        <v>0</v>
      </c>
      <c r="Z46">
        <v>106.74</v>
      </c>
      <c r="AA46">
        <v>19.2</v>
      </c>
      <c r="AB46">
        <v>0</v>
      </c>
      <c r="AC46">
        <v>0</v>
      </c>
      <c r="AD46">
        <v>1</v>
      </c>
      <c r="AE46">
        <v>0</v>
      </c>
      <c r="AG46">
        <v>0.3</v>
      </c>
      <c r="AH46">
        <v>2</v>
      </c>
      <c r="AI46">
        <v>30357974</v>
      </c>
      <c r="AJ46">
        <v>45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</row>
    <row r="47" spans="1:44" ht="12.75">
      <c r="A47">
        <f>ROW(Source!A185)</f>
        <v>185</v>
      </c>
      <c r="B47">
        <v>30357986</v>
      </c>
      <c r="C47">
        <v>30357971</v>
      </c>
      <c r="D47">
        <v>7230976</v>
      </c>
      <c r="E47">
        <v>1</v>
      </c>
      <c r="F47">
        <v>1</v>
      </c>
      <c r="G47">
        <v>7157832</v>
      </c>
      <c r="H47">
        <v>2</v>
      </c>
      <c r="I47" t="s">
        <v>476</v>
      </c>
      <c r="J47" t="s">
        <v>477</v>
      </c>
      <c r="K47" t="s">
        <v>478</v>
      </c>
      <c r="L47">
        <v>1368</v>
      </c>
      <c r="N47">
        <v>1011</v>
      </c>
      <c r="O47" t="s">
        <v>181</v>
      </c>
      <c r="P47" t="s">
        <v>181</v>
      </c>
      <c r="Q47">
        <v>1</v>
      </c>
      <c r="X47">
        <v>0.3</v>
      </c>
      <c r="Y47">
        <v>0</v>
      </c>
      <c r="Z47">
        <v>148.89</v>
      </c>
      <c r="AA47">
        <v>28.61</v>
      </c>
      <c r="AB47">
        <v>0</v>
      </c>
      <c r="AC47">
        <v>0</v>
      </c>
      <c r="AD47">
        <v>1</v>
      </c>
      <c r="AE47">
        <v>0</v>
      </c>
      <c r="AG47">
        <v>0.3</v>
      </c>
      <c r="AH47">
        <v>2</v>
      </c>
      <c r="AI47">
        <v>30357975</v>
      </c>
      <c r="AJ47">
        <v>46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</row>
    <row r="48" spans="1:44" ht="12.75">
      <c r="A48">
        <f>ROW(Source!A185)</f>
        <v>185</v>
      </c>
      <c r="B48">
        <v>30357987</v>
      </c>
      <c r="C48">
        <v>30357971</v>
      </c>
      <c r="D48">
        <v>7230978</v>
      </c>
      <c r="E48">
        <v>1</v>
      </c>
      <c r="F48">
        <v>1</v>
      </c>
      <c r="G48">
        <v>7157832</v>
      </c>
      <c r="H48">
        <v>2</v>
      </c>
      <c r="I48" t="s">
        <v>479</v>
      </c>
      <c r="J48" t="s">
        <v>480</v>
      </c>
      <c r="K48" t="s">
        <v>481</v>
      </c>
      <c r="L48">
        <v>1368</v>
      </c>
      <c r="N48">
        <v>1011</v>
      </c>
      <c r="O48" t="s">
        <v>181</v>
      </c>
      <c r="P48" t="s">
        <v>181</v>
      </c>
      <c r="Q48">
        <v>1</v>
      </c>
      <c r="X48">
        <v>0.3</v>
      </c>
      <c r="Y48">
        <v>0</v>
      </c>
      <c r="Z48">
        <v>249.15</v>
      </c>
      <c r="AA48">
        <v>42.85</v>
      </c>
      <c r="AB48">
        <v>0</v>
      </c>
      <c r="AC48">
        <v>0</v>
      </c>
      <c r="AD48">
        <v>1</v>
      </c>
      <c r="AE48">
        <v>0</v>
      </c>
      <c r="AG48">
        <v>0.3</v>
      </c>
      <c r="AH48">
        <v>2</v>
      </c>
      <c r="AI48">
        <v>30357976</v>
      </c>
      <c r="AJ48">
        <v>47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</row>
    <row r="49" spans="1:44" ht="12.75">
      <c r="A49">
        <f>ROW(Source!A185)</f>
        <v>185</v>
      </c>
      <c r="B49">
        <v>30357988</v>
      </c>
      <c r="C49">
        <v>30357971</v>
      </c>
      <c r="D49">
        <v>7230962</v>
      </c>
      <c r="E49">
        <v>1</v>
      </c>
      <c r="F49">
        <v>1</v>
      </c>
      <c r="G49">
        <v>7157832</v>
      </c>
      <c r="H49">
        <v>2</v>
      </c>
      <c r="I49" t="s">
        <v>482</v>
      </c>
      <c r="J49" t="s">
        <v>483</v>
      </c>
      <c r="K49" t="s">
        <v>484</v>
      </c>
      <c r="L49">
        <v>1368</v>
      </c>
      <c r="N49">
        <v>1011</v>
      </c>
      <c r="O49" t="s">
        <v>181</v>
      </c>
      <c r="P49" t="s">
        <v>181</v>
      </c>
      <c r="Q49">
        <v>1</v>
      </c>
      <c r="X49">
        <v>0.3</v>
      </c>
      <c r="Y49">
        <v>0</v>
      </c>
      <c r="Z49">
        <v>84.82</v>
      </c>
      <c r="AA49">
        <v>22.85</v>
      </c>
      <c r="AB49">
        <v>0</v>
      </c>
      <c r="AC49">
        <v>0</v>
      </c>
      <c r="AD49">
        <v>1</v>
      </c>
      <c r="AE49">
        <v>0</v>
      </c>
      <c r="AG49">
        <v>0.3</v>
      </c>
      <c r="AH49">
        <v>2</v>
      </c>
      <c r="AI49">
        <v>30357977</v>
      </c>
      <c r="AJ49">
        <v>48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</row>
    <row r="50" spans="1:44" ht="12.75">
      <c r="A50">
        <f>ROW(Source!A185)</f>
        <v>185</v>
      </c>
      <c r="B50">
        <v>30357989</v>
      </c>
      <c r="C50">
        <v>30357971</v>
      </c>
      <c r="D50">
        <v>7230993</v>
      </c>
      <c r="E50">
        <v>1</v>
      </c>
      <c r="F50">
        <v>1</v>
      </c>
      <c r="G50">
        <v>7157832</v>
      </c>
      <c r="H50">
        <v>2</v>
      </c>
      <c r="I50" t="s">
        <v>485</v>
      </c>
      <c r="J50" t="s">
        <v>486</v>
      </c>
      <c r="K50" t="s">
        <v>487</v>
      </c>
      <c r="L50">
        <v>1368</v>
      </c>
      <c r="N50">
        <v>1011</v>
      </c>
      <c r="O50" t="s">
        <v>181</v>
      </c>
      <c r="P50" t="s">
        <v>181</v>
      </c>
      <c r="Q50">
        <v>1</v>
      </c>
      <c r="X50">
        <v>0.3</v>
      </c>
      <c r="Y50">
        <v>0</v>
      </c>
      <c r="Z50">
        <v>124.6</v>
      </c>
      <c r="AA50">
        <v>28.4</v>
      </c>
      <c r="AB50">
        <v>0</v>
      </c>
      <c r="AC50">
        <v>0</v>
      </c>
      <c r="AD50">
        <v>1</v>
      </c>
      <c r="AE50">
        <v>0</v>
      </c>
      <c r="AG50">
        <v>0.3</v>
      </c>
      <c r="AH50">
        <v>2</v>
      </c>
      <c r="AI50">
        <v>30357978</v>
      </c>
      <c r="AJ50">
        <v>49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</row>
    <row r="51" spans="1:44" ht="12.75">
      <c r="A51">
        <f>ROW(Source!A185)</f>
        <v>185</v>
      </c>
      <c r="B51">
        <v>30357990</v>
      </c>
      <c r="C51">
        <v>30357971</v>
      </c>
      <c r="D51">
        <v>7230966</v>
      </c>
      <c r="E51">
        <v>1</v>
      </c>
      <c r="F51">
        <v>1</v>
      </c>
      <c r="G51">
        <v>7157832</v>
      </c>
      <c r="H51">
        <v>2</v>
      </c>
      <c r="I51" t="s">
        <v>488</v>
      </c>
      <c r="J51" t="s">
        <v>489</v>
      </c>
      <c r="K51" t="s">
        <v>490</v>
      </c>
      <c r="L51">
        <v>1368</v>
      </c>
      <c r="N51">
        <v>1011</v>
      </c>
      <c r="O51" t="s">
        <v>181</v>
      </c>
      <c r="P51" t="s">
        <v>181</v>
      </c>
      <c r="Q51">
        <v>1</v>
      </c>
      <c r="X51">
        <v>0.3</v>
      </c>
      <c r="Y51">
        <v>0</v>
      </c>
      <c r="Z51">
        <v>88.4</v>
      </c>
      <c r="AA51">
        <v>23.18</v>
      </c>
      <c r="AB51">
        <v>0</v>
      </c>
      <c r="AC51">
        <v>0</v>
      </c>
      <c r="AD51">
        <v>1</v>
      </c>
      <c r="AE51">
        <v>0</v>
      </c>
      <c r="AG51">
        <v>0.3</v>
      </c>
      <c r="AH51">
        <v>2</v>
      </c>
      <c r="AI51">
        <v>30357979</v>
      </c>
      <c r="AJ51">
        <v>50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</row>
    <row r="52" spans="1:44" ht="12.75">
      <c r="A52">
        <f>ROW(Source!A185)</f>
        <v>185</v>
      </c>
      <c r="B52">
        <v>30357991</v>
      </c>
      <c r="C52">
        <v>30357971</v>
      </c>
      <c r="D52">
        <v>7230967</v>
      </c>
      <c r="E52">
        <v>1</v>
      </c>
      <c r="F52">
        <v>1</v>
      </c>
      <c r="G52">
        <v>7157832</v>
      </c>
      <c r="H52">
        <v>2</v>
      </c>
      <c r="I52" t="s">
        <v>454</v>
      </c>
      <c r="J52" t="s">
        <v>455</v>
      </c>
      <c r="K52" t="s">
        <v>456</v>
      </c>
      <c r="L52">
        <v>1368</v>
      </c>
      <c r="N52">
        <v>1011</v>
      </c>
      <c r="O52" t="s">
        <v>181</v>
      </c>
      <c r="P52" t="s">
        <v>181</v>
      </c>
      <c r="Q52">
        <v>1</v>
      </c>
      <c r="X52">
        <v>0.9</v>
      </c>
      <c r="Y52">
        <v>0</v>
      </c>
      <c r="Z52">
        <v>178.02</v>
      </c>
      <c r="AA52">
        <v>23.5</v>
      </c>
      <c r="AB52">
        <v>0</v>
      </c>
      <c r="AC52">
        <v>0</v>
      </c>
      <c r="AD52">
        <v>1</v>
      </c>
      <c r="AE52">
        <v>0</v>
      </c>
      <c r="AG52">
        <v>0.9</v>
      </c>
      <c r="AH52">
        <v>2</v>
      </c>
      <c r="AI52">
        <v>30357980</v>
      </c>
      <c r="AJ52">
        <v>51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</row>
    <row r="53" spans="1:44" ht="12.75">
      <c r="A53">
        <f>ROW(Source!A185)</f>
        <v>185</v>
      </c>
      <c r="B53">
        <v>30357992</v>
      </c>
      <c r="C53">
        <v>30357971</v>
      </c>
      <c r="D53">
        <v>7235091</v>
      </c>
      <c r="E53">
        <v>1</v>
      </c>
      <c r="F53">
        <v>1</v>
      </c>
      <c r="G53">
        <v>7157832</v>
      </c>
      <c r="H53">
        <v>3</v>
      </c>
      <c r="I53" t="s">
        <v>491</v>
      </c>
      <c r="J53" t="s">
        <v>492</v>
      </c>
      <c r="K53" t="s">
        <v>493</v>
      </c>
      <c r="L53">
        <v>1348</v>
      </c>
      <c r="N53">
        <v>1009</v>
      </c>
      <c r="O53" t="s">
        <v>97</v>
      </c>
      <c r="P53" t="s">
        <v>97</v>
      </c>
      <c r="Q53">
        <v>1000</v>
      </c>
      <c r="X53">
        <v>0.04</v>
      </c>
      <c r="Y53">
        <v>1445.87</v>
      </c>
      <c r="Z53">
        <v>0</v>
      </c>
      <c r="AA53">
        <v>0</v>
      </c>
      <c r="AB53">
        <v>0</v>
      </c>
      <c r="AC53">
        <v>0</v>
      </c>
      <c r="AD53">
        <v>1</v>
      </c>
      <c r="AE53">
        <v>0</v>
      </c>
      <c r="AG53">
        <v>0.04</v>
      </c>
      <c r="AH53">
        <v>2</v>
      </c>
      <c r="AI53">
        <v>30357981</v>
      </c>
      <c r="AJ53">
        <v>52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</row>
    <row r="54" spans="1:44" ht="12.75">
      <c r="A54">
        <f>ROW(Source!A185)</f>
        <v>185</v>
      </c>
      <c r="B54">
        <v>30357993</v>
      </c>
      <c r="C54">
        <v>30357971</v>
      </c>
      <c r="D54">
        <v>7178138</v>
      </c>
      <c r="E54">
        <v>7157832</v>
      </c>
      <c r="F54">
        <v>1</v>
      </c>
      <c r="G54">
        <v>7157832</v>
      </c>
      <c r="H54">
        <v>3</v>
      </c>
      <c r="I54" t="s">
        <v>511</v>
      </c>
      <c r="K54" t="s">
        <v>512</v>
      </c>
      <c r="L54">
        <v>1348</v>
      </c>
      <c r="N54">
        <v>1009</v>
      </c>
      <c r="O54" t="s">
        <v>97</v>
      </c>
      <c r="P54" t="s">
        <v>97</v>
      </c>
      <c r="Q54">
        <v>1000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G54">
        <v>0</v>
      </c>
      <c r="AH54">
        <v>3</v>
      </c>
      <c r="AI54">
        <v>-1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</row>
    <row r="55" spans="1:44" ht="12.75">
      <c r="A55">
        <f>ROW(Source!A187)</f>
        <v>187</v>
      </c>
      <c r="B55">
        <v>30358000</v>
      </c>
      <c r="C55">
        <v>30357995</v>
      </c>
      <c r="D55">
        <v>7157835</v>
      </c>
      <c r="E55">
        <v>7157832</v>
      </c>
      <c r="F55">
        <v>1</v>
      </c>
      <c r="G55">
        <v>7157832</v>
      </c>
      <c r="H55">
        <v>1</v>
      </c>
      <c r="I55" t="s">
        <v>418</v>
      </c>
      <c r="K55" t="s">
        <v>419</v>
      </c>
      <c r="L55">
        <v>1191</v>
      </c>
      <c r="N55">
        <v>1013</v>
      </c>
      <c r="O55" t="s">
        <v>420</v>
      </c>
      <c r="P55" t="s">
        <v>420</v>
      </c>
      <c r="Q55">
        <v>1</v>
      </c>
      <c r="X55">
        <v>0.53</v>
      </c>
      <c r="Y55">
        <v>0</v>
      </c>
      <c r="Z55">
        <v>0</v>
      </c>
      <c r="AA55">
        <v>0</v>
      </c>
      <c r="AB55">
        <v>0</v>
      </c>
      <c r="AC55">
        <v>0</v>
      </c>
      <c r="AD55">
        <v>1</v>
      </c>
      <c r="AE55">
        <v>1</v>
      </c>
      <c r="AG55">
        <v>0.53</v>
      </c>
      <c r="AH55">
        <v>2</v>
      </c>
      <c r="AI55">
        <v>30357996</v>
      </c>
      <c r="AJ55">
        <v>54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</row>
    <row r="56" spans="1:44" ht="12.75">
      <c r="A56">
        <f>ROW(Source!A187)</f>
        <v>187</v>
      </c>
      <c r="B56">
        <v>30358001</v>
      </c>
      <c r="C56">
        <v>30357995</v>
      </c>
      <c r="D56">
        <v>7230893</v>
      </c>
      <c r="E56">
        <v>1</v>
      </c>
      <c r="F56">
        <v>1</v>
      </c>
      <c r="G56">
        <v>7157832</v>
      </c>
      <c r="H56">
        <v>2</v>
      </c>
      <c r="I56" t="s">
        <v>473</v>
      </c>
      <c r="J56" t="s">
        <v>474</v>
      </c>
      <c r="K56" t="s">
        <v>475</v>
      </c>
      <c r="L56">
        <v>1368</v>
      </c>
      <c r="N56">
        <v>1011</v>
      </c>
      <c r="O56" t="s">
        <v>181</v>
      </c>
      <c r="P56" t="s">
        <v>181</v>
      </c>
      <c r="Q56">
        <v>1</v>
      </c>
      <c r="X56">
        <v>0.075</v>
      </c>
      <c r="Y56">
        <v>0</v>
      </c>
      <c r="Z56">
        <v>106.74</v>
      </c>
      <c r="AA56">
        <v>19.2</v>
      </c>
      <c r="AB56">
        <v>0</v>
      </c>
      <c r="AC56">
        <v>0</v>
      </c>
      <c r="AD56">
        <v>1</v>
      </c>
      <c r="AE56">
        <v>0</v>
      </c>
      <c r="AG56">
        <v>0.075</v>
      </c>
      <c r="AH56">
        <v>2</v>
      </c>
      <c r="AI56">
        <v>30357997</v>
      </c>
      <c r="AJ56">
        <v>55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</row>
    <row r="57" spans="1:44" ht="12.75">
      <c r="A57">
        <f>ROW(Source!A187)</f>
        <v>187</v>
      </c>
      <c r="B57">
        <v>30358002</v>
      </c>
      <c r="C57">
        <v>30357995</v>
      </c>
      <c r="D57">
        <v>7230993</v>
      </c>
      <c r="E57">
        <v>1</v>
      </c>
      <c r="F57">
        <v>1</v>
      </c>
      <c r="G57">
        <v>7157832</v>
      </c>
      <c r="H57">
        <v>2</v>
      </c>
      <c r="I57" t="s">
        <v>485</v>
      </c>
      <c r="J57" t="s">
        <v>486</v>
      </c>
      <c r="K57" t="s">
        <v>487</v>
      </c>
      <c r="L57">
        <v>1368</v>
      </c>
      <c r="N57">
        <v>1011</v>
      </c>
      <c r="O57" t="s">
        <v>181</v>
      </c>
      <c r="P57" t="s">
        <v>181</v>
      </c>
      <c r="Q57">
        <v>1</v>
      </c>
      <c r="X57">
        <v>0.075</v>
      </c>
      <c r="Y57">
        <v>0</v>
      </c>
      <c r="Z57">
        <v>124.6</v>
      </c>
      <c r="AA57">
        <v>28.4</v>
      </c>
      <c r="AB57">
        <v>0</v>
      </c>
      <c r="AC57">
        <v>0</v>
      </c>
      <c r="AD57">
        <v>1</v>
      </c>
      <c r="AE57">
        <v>0</v>
      </c>
      <c r="AG57">
        <v>0.075</v>
      </c>
      <c r="AH57">
        <v>2</v>
      </c>
      <c r="AI57">
        <v>30357998</v>
      </c>
      <c r="AJ57">
        <v>56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</row>
    <row r="58" spans="1:44" ht="12.75">
      <c r="A58">
        <f>ROW(Source!A187)</f>
        <v>187</v>
      </c>
      <c r="B58">
        <v>30358003</v>
      </c>
      <c r="C58">
        <v>30357995</v>
      </c>
      <c r="D58">
        <v>7178138</v>
      </c>
      <c r="E58">
        <v>7157832</v>
      </c>
      <c r="F58">
        <v>1</v>
      </c>
      <c r="G58">
        <v>7157832</v>
      </c>
      <c r="H58">
        <v>3</v>
      </c>
      <c r="I58" t="s">
        <v>511</v>
      </c>
      <c r="K58" t="s">
        <v>512</v>
      </c>
      <c r="L58">
        <v>1348</v>
      </c>
      <c r="N58">
        <v>1009</v>
      </c>
      <c r="O58" t="s">
        <v>97</v>
      </c>
      <c r="P58" t="s">
        <v>97</v>
      </c>
      <c r="Q58">
        <v>1000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G58">
        <v>0</v>
      </c>
      <c r="AH58">
        <v>3</v>
      </c>
      <c r="AI58">
        <v>-1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</row>
    <row r="59" spans="1:44" ht="12.75">
      <c r="A59">
        <f>ROW(Source!A189)</f>
        <v>189</v>
      </c>
      <c r="B59">
        <v>30358017</v>
      </c>
      <c r="C59">
        <v>30358005</v>
      </c>
      <c r="D59">
        <v>7157835</v>
      </c>
      <c r="E59">
        <v>7157832</v>
      </c>
      <c r="F59">
        <v>1</v>
      </c>
      <c r="G59">
        <v>7157832</v>
      </c>
      <c r="H59">
        <v>1</v>
      </c>
      <c r="I59" t="s">
        <v>418</v>
      </c>
      <c r="K59" t="s">
        <v>419</v>
      </c>
      <c r="L59">
        <v>1191</v>
      </c>
      <c r="N59">
        <v>1013</v>
      </c>
      <c r="O59" t="s">
        <v>420</v>
      </c>
      <c r="P59" t="s">
        <v>420</v>
      </c>
      <c r="Q59">
        <v>1</v>
      </c>
      <c r="X59">
        <v>4.29</v>
      </c>
      <c r="Y59">
        <v>0</v>
      </c>
      <c r="Z59">
        <v>0</v>
      </c>
      <c r="AA59">
        <v>0</v>
      </c>
      <c r="AB59">
        <v>0</v>
      </c>
      <c r="AC59">
        <v>0</v>
      </c>
      <c r="AD59">
        <v>1</v>
      </c>
      <c r="AE59">
        <v>1</v>
      </c>
      <c r="AG59">
        <v>4.29</v>
      </c>
      <c r="AH59">
        <v>2</v>
      </c>
      <c r="AI59">
        <v>30358006</v>
      </c>
      <c r="AJ59">
        <v>58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</row>
    <row r="60" spans="1:44" ht="12.75">
      <c r="A60">
        <f>ROW(Source!A189)</f>
        <v>189</v>
      </c>
      <c r="B60">
        <v>30358018</v>
      </c>
      <c r="C60">
        <v>30358005</v>
      </c>
      <c r="D60">
        <v>7231127</v>
      </c>
      <c r="E60">
        <v>1</v>
      </c>
      <c r="F60">
        <v>1</v>
      </c>
      <c r="G60">
        <v>7157832</v>
      </c>
      <c r="H60">
        <v>2</v>
      </c>
      <c r="I60" t="s">
        <v>430</v>
      </c>
      <c r="J60" t="s">
        <v>431</v>
      </c>
      <c r="K60" t="s">
        <v>432</v>
      </c>
      <c r="L60">
        <v>1368</v>
      </c>
      <c r="N60">
        <v>1011</v>
      </c>
      <c r="O60" t="s">
        <v>181</v>
      </c>
      <c r="P60" t="s">
        <v>181</v>
      </c>
      <c r="Q60">
        <v>1</v>
      </c>
      <c r="X60">
        <v>0.3</v>
      </c>
      <c r="Y60">
        <v>0</v>
      </c>
      <c r="Z60">
        <v>60.77</v>
      </c>
      <c r="AA60">
        <v>18.48</v>
      </c>
      <c r="AB60">
        <v>0</v>
      </c>
      <c r="AC60">
        <v>0</v>
      </c>
      <c r="AD60">
        <v>1</v>
      </c>
      <c r="AE60">
        <v>0</v>
      </c>
      <c r="AG60">
        <v>0.3</v>
      </c>
      <c r="AH60">
        <v>2</v>
      </c>
      <c r="AI60">
        <v>30358007</v>
      </c>
      <c r="AJ60">
        <v>59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</row>
    <row r="61" spans="1:44" ht="12.75">
      <c r="A61">
        <f>ROW(Source!A189)</f>
        <v>189</v>
      </c>
      <c r="B61">
        <v>30358019</v>
      </c>
      <c r="C61">
        <v>30358005</v>
      </c>
      <c r="D61">
        <v>7230893</v>
      </c>
      <c r="E61">
        <v>1</v>
      </c>
      <c r="F61">
        <v>1</v>
      </c>
      <c r="G61">
        <v>7157832</v>
      </c>
      <c r="H61">
        <v>2</v>
      </c>
      <c r="I61" t="s">
        <v>473</v>
      </c>
      <c r="J61" t="s">
        <v>474</v>
      </c>
      <c r="K61" t="s">
        <v>475</v>
      </c>
      <c r="L61">
        <v>1368</v>
      </c>
      <c r="N61">
        <v>1011</v>
      </c>
      <c r="O61" t="s">
        <v>181</v>
      </c>
      <c r="P61" t="s">
        <v>181</v>
      </c>
      <c r="Q61">
        <v>1</v>
      </c>
      <c r="X61">
        <v>0.3</v>
      </c>
      <c r="Y61">
        <v>0</v>
      </c>
      <c r="Z61">
        <v>106.74</v>
      </c>
      <c r="AA61">
        <v>19.2</v>
      </c>
      <c r="AB61">
        <v>0</v>
      </c>
      <c r="AC61">
        <v>0</v>
      </c>
      <c r="AD61">
        <v>1</v>
      </c>
      <c r="AE61">
        <v>0</v>
      </c>
      <c r="AG61">
        <v>0.3</v>
      </c>
      <c r="AH61">
        <v>2</v>
      </c>
      <c r="AI61">
        <v>30358008</v>
      </c>
      <c r="AJ61">
        <v>60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</row>
    <row r="62" spans="1:44" ht="12.75">
      <c r="A62">
        <f>ROW(Source!A189)</f>
        <v>189</v>
      </c>
      <c r="B62">
        <v>30358020</v>
      </c>
      <c r="C62">
        <v>30358005</v>
      </c>
      <c r="D62">
        <v>7230976</v>
      </c>
      <c r="E62">
        <v>1</v>
      </c>
      <c r="F62">
        <v>1</v>
      </c>
      <c r="G62">
        <v>7157832</v>
      </c>
      <c r="H62">
        <v>2</v>
      </c>
      <c r="I62" t="s">
        <v>476</v>
      </c>
      <c r="J62" t="s">
        <v>477</v>
      </c>
      <c r="K62" t="s">
        <v>478</v>
      </c>
      <c r="L62">
        <v>1368</v>
      </c>
      <c r="N62">
        <v>1011</v>
      </c>
      <c r="O62" t="s">
        <v>181</v>
      </c>
      <c r="P62" t="s">
        <v>181</v>
      </c>
      <c r="Q62">
        <v>1</v>
      </c>
      <c r="X62">
        <v>0.3</v>
      </c>
      <c r="Y62">
        <v>0</v>
      </c>
      <c r="Z62">
        <v>148.89</v>
      </c>
      <c r="AA62">
        <v>28.61</v>
      </c>
      <c r="AB62">
        <v>0</v>
      </c>
      <c r="AC62">
        <v>0</v>
      </c>
      <c r="AD62">
        <v>1</v>
      </c>
      <c r="AE62">
        <v>0</v>
      </c>
      <c r="AG62">
        <v>0.3</v>
      </c>
      <c r="AH62">
        <v>2</v>
      </c>
      <c r="AI62">
        <v>30358009</v>
      </c>
      <c r="AJ62">
        <v>61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</row>
    <row r="63" spans="1:44" ht="12.75">
      <c r="A63">
        <f>ROW(Source!A189)</f>
        <v>189</v>
      </c>
      <c r="B63">
        <v>30358021</v>
      </c>
      <c r="C63">
        <v>30358005</v>
      </c>
      <c r="D63">
        <v>7230978</v>
      </c>
      <c r="E63">
        <v>1</v>
      </c>
      <c r="F63">
        <v>1</v>
      </c>
      <c r="G63">
        <v>7157832</v>
      </c>
      <c r="H63">
        <v>2</v>
      </c>
      <c r="I63" t="s">
        <v>479</v>
      </c>
      <c r="J63" t="s">
        <v>480</v>
      </c>
      <c r="K63" t="s">
        <v>481</v>
      </c>
      <c r="L63">
        <v>1368</v>
      </c>
      <c r="N63">
        <v>1011</v>
      </c>
      <c r="O63" t="s">
        <v>181</v>
      </c>
      <c r="P63" t="s">
        <v>181</v>
      </c>
      <c r="Q63">
        <v>1</v>
      </c>
      <c r="X63">
        <v>0.3</v>
      </c>
      <c r="Y63">
        <v>0</v>
      </c>
      <c r="Z63">
        <v>249.15</v>
      </c>
      <c r="AA63">
        <v>42.85</v>
      </c>
      <c r="AB63">
        <v>0</v>
      </c>
      <c r="AC63">
        <v>0</v>
      </c>
      <c r="AD63">
        <v>1</v>
      </c>
      <c r="AE63">
        <v>0</v>
      </c>
      <c r="AG63">
        <v>0.3</v>
      </c>
      <c r="AH63">
        <v>2</v>
      </c>
      <c r="AI63">
        <v>30358010</v>
      </c>
      <c r="AJ63">
        <v>62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</row>
    <row r="64" spans="1:44" ht="12.75">
      <c r="A64">
        <f>ROW(Source!A189)</f>
        <v>189</v>
      </c>
      <c r="B64">
        <v>30358022</v>
      </c>
      <c r="C64">
        <v>30358005</v>
      </c>
      <c r="D64">
        <v>7230962</v>
      </c>
      <c r="E64">
        <v>1</v>
      </c>
      <c r="F64">
        <v>1</v>
      </c>
      <c r="G64">
        <v>7157832</v>
      </c>
      <c r="H64">
        <v>2</v>
      </c>
      <c r="I64" t="s">
        <v>482</v>
      </c>
      <c r="J64" t="s">
        <v>483</v>
      </c>
      <c r="K64" t="s">
        <v>484</v>
      </c>
      <c r="L64">
        <v>1368</v>
      </c>
      <c r="N64">
        <v>1011</v>
      </c>
      <c r="O64" t="s">
        <v>181</v>
      </c>
      <c r="P64" t="s">
        <v>181</v>
      </c>
      <c r="Q64">
        <v>1</v>
      </c>
      <c r="X64">
        <v>0.3</v>
      </c>
      <c r="Y64">
        <v>0</v>
      </c>
      <c r="Z64">
        <v>84.82</v>
      </c>
      <c r="AA64">
        <v>22.85</v>
      </c>
      <c r="AB64">
        <v>0</v>
      </c>
      <c r="AC64">
        <v>0</v>
      </c>
      <c r="AD64">
        <v>1</v>
      </c>
      <c r="AE64">
        <v>0</v>
      </c>
      <c r="AG64">
        <v>0.3</v>
      </c>
      <c r="AH64">
        <v>2</v>
      </c>
      <c r="AI64">
        <v>30358011</v>
      </c>
      <c r="AJ64">
        <v>63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</row>
    <row r="65" spans="1:44" ht="12.75">
      <c r="A65">
        <f>ROW(Source!A189)</f>
        <v>189</v>
      </c>
      <c r="B65">
        <v>30358023</v>
      </c>
      <c r="C65">
        <v>30358005</v>
      </c>
      <c r="D65">
        <v>7230993</v>
      </c>
      <c r="E65">
        <v>1</v>
      </c>
      <c r="F65">
        <v>1</v>
      </c>
      <c r="G65">
        <v>7157832</v>
      </c>
      <c r="H65">
        <v>2</v>
      </c>
      <c r="I65" t="s">
        <v>485</v>
      </c>
      <c r="J65" t="s">
        <v>486</v>
      </c>
      <c r="K65" t="s">
        <v>487</v>
      </c>
      <c r="L65">
        <v>1368</v>
      </c>
      <c r="N65">
        <v>1011</v>
      </c>
      <c r="O65" t="s">
        <v>181</v>
      </c>
      <c r="P65" t="s">
        <v>181</v>
      </c>
      <c r="Q65">
        <v>1</v>
      </c>
      <c r="X65">
        <v>0.3</v>
      </c>
      <c r="Y65">
        <v>0</v>
      </c>
      <c r="Z65">
        <v>124.6</v>
      </c>
      <c r="AA65">
        <v>28.4</v>
      </c>
      <c r="AB65">
        <v>0</v>
      </c>
      <c r="AC65">
        <v>0</v>
      </c>
      <c r="AD65">
        <v>1</v>
      </c>
      <c r="AE65">
        <v>0</v>
      </c>
      <c r="AG65">
        <v>0.3</v>
      </c>
      <c r="AH65">
        <v>2</v>
      </c>
      <c r="AI65">
        <v>30358012</v>
      </c>
      <c r="AJ65">
        <v>64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</row>
    <row r="66" spans="1:44" ht="12.75">
      <c r="A66">
        <f>ROW(Source!A189)</f>
        <v>189</v>
      </c>
      <c r="B66">
        <v>30358024</v>
      </c>
      <c r="C66">
        <v>30358005</v>
      </c>
      <c r="D66">
        <v>7230966</v>
      </c>
      <c r="E66">
        <v>1</v>
      </c>
      <c r="F66">
        <v>1</v>
      </c>
      <c r="G66">
        <v>7157832</v>
      </c>
      <c r="H66">
        <v>2</v>
      </c>
      <c r="I66" t="s">
        <v>488</v>
      </c>
      <c r="J66" t="s">
        <v>489</v>
      </c>
      <c r="K66" t="s">
        <v>490</v>
      </c>
      <c r="L66">
        <v>1368</v>
      </c>
      <c r="N66">
        <v>1011</v>
      </c>
      <c r="O66" t="s">
        <v>181</v>
      </c>
      <c r="P66" t="s">
        <v>181</v>
      </c>
      <c r="Q66">
        <v>1</v>
      </c>
      <c r="X66">
        <v>0.3</v>
      </c>
      <c r="Y66">
        <v>0</v>
      </c>
      <c r="Z66">
        <v>88.4</v>
      </c>
      <c r="AA66">
        <v>23.18</v>
      </c>
      <c r="AB66">
        <v>0</v>
      </c>
      <c r="AC66">
        <v>0</v>
      </c>
      <c r="AD66">
        <v>1</v>
      </c>
      <c r="AE66">
        <v>0</v>
      </c>
      <c r="AG66">
        <v>0.3</v>
      </c>
      <c r="AH66">
        <v>2</v>
      </c>
      <c r="AI66">
        <v>30358013</v>
      </c>
      <c r="AJ66">
        <v>65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</row>
    <row r="67" spans="1:44" ht="12.75">
      <c r="A67">
        <f>ROW(Source!A189)</f>
        <v>189</v>
      </c>
      <c r="B67">
        <v>30358025</v>
      </c>
      <c r="C67">
        <v>30358005</v>
      </c>
      <c r="D67">
        <v>7230967</v>
      </c>
      <c r="E67">
        <v>1</v>
      </c>
      <c r="F67">
        <v>1</v>
      </c>
      <c r="G67">
        <v>7157832</v>
      </c>
      <c r="H67">
        <v>2</v>
      </c>
      <c r="I67" t="s">
        <v>454</v>
      </c>
      <c r="J67" t="s">
        <v>455</v>
      </c>
      <c r="K67" t="s">
        <v>456</v>
      </c>
      <c r="L67">
        <v>1368</v>
      </c>
      <c r="N67">
        <v>1011</v>
      </c>
      <c r="O67" t="s">
        <v>181</v>
      </c>
      <c r="P67" t="s">
        <v>181</v>
      </c>
      <c r="Q67">
        <v>1</v>
      </c>
      <c r="X67">
        <v>0.9</v>
      </c>
      <c r="Y67">
        <v>0</v>
      </c>
      <c r="Z67">
        <v>178.02</v>
      </c>
      <c r="AA67">
        <v>23.5</v>
      </c>
      <c r="AB67">
        <v>0</v>
      </c>
      <c r="AC67">
        <v>0</v>
      </c>
      <c r="AD67">
        <v>1</v>
      </c>
      <c r="AE67">
        <v>0</v>
      </c>
      <c r="AG67">
        <v>0.9</v>
      </c>
      <c r="AH67">
        <v>2</v>
      </c>
      <c r="AI67">
        <v>30358014</v>
      </c>
      <c r="AJ67">
        <v>66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</row>
    <row r="68" spans="1:44" ht="12.75">
      <c r="A68">
        <f>ROW(Source!A189)</f>
        <v>189</v>
      </c>
      <c r="B68">
        <v>30358026</v>
      </c>
      <c r="C68">
        <v>30358005</v>
      </c>
      <c r="D68">
        <v>7235091</v>
      </c>
      <c r="E68">
        <v>1</v>
      </c>
      <c r="F68">
        <v>1</v>
      </c>
      <c r="G68">
        <v>7157832</v>
      </c>
      <c r="H68">
        <v>3</v>
      </c>
      <c r="I68" t="s">
        <v>491</v>
      </c>
      <c r="J68" t="s">
        <v>492</v>
      </c>
      <c r="K68" t="s">
        <v>493</v>
      </c>
      <c r="L68">
        <v>1348</v>
      </c>
      <c r="N68">
        <v>1009</v>
      </c>
      <c r="O68" t="s">
        <v>97</v>
      </c>
      <c r="P68" t="s">
        <v>97</v>
      </c>
      <c r="Q68">
        <v>1000</v>
      </c>
      <c r="X68">
        <v>0.04</v>
      </c>
      <c r="Y68">
        <v>1445.87</v>
      </c>
      <c r="Z68">
        <v>0</v>
      </c>
      <c r="AA68">
        <v>0</v>
      </c>
      <c r="AB68">
        <v>0</v>
      </c>
      <c r="AC68">
        <v>0</v>
      </c>
      <c r="AD68">
        <v>1</v>
      </c>
      <c r="AE68">
        <v>0</v>
      </c>
      <c r="AG68">
        <v>0.04</v>
      </c>
      <c r="AH68">
        <v>2</v>
      </c>
      <c r="AI68">
        <v>30358015</v>
      </c>
      <c r="AJ68">
        <v>68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</row>
    <row r="69" spans="1:44" ht="12.75">
      <c r="A69">
        <f>ROW(Source!A189)</f>
        <v>189</v>
      </c>
      <c r="B69">
        <v>30358027</v>
      </c>
      <c r="C69">
        <v>30358005</v>
      </c>
      <c r="D69">
        <v>7178138</v>
      </c>
      <c r="E69">
        <v>7157832</v>
      </c>
      <c r="F69">
        <v>1</v>
      </c>
      <c r="G69">
        <v>7157832</v>
      </c>
      <c r="H69">
        <v>3</v>
      </c>
      <c r="I69" t="s">
        <v>511</v>
      </c>
      <c r="K69" t="s">
        <v>512</v>
      </c>
      <c r="L69">
        <v>1348</v>
      </c>
      <c r="N69">
        <v>1009</v>
      </c>
      <c r="O69" t="s">
        <v>97</v>
      </c>
      <c r="P69" t="s">
        <v>97</v>
      </c>
      <c r="Q69">
        <v>1000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G69">
        <v>0</v>
      </c>
      <c r="AH69">
        <v>3</v>
      </c>
      <c r="AI69">
        <v>-1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</row>
    <row r="70" spans="1:44" ht="12.75">
      <c r="A70">
        <f>ROW(Source!A191)</f>
        <v>191</v>
      </c>
      <c r="B70">
        <v>30358804</v>
      </c>
      <c r="C70">
        <v>30358791</v>
      </c>
      <c r="D70">
        <v>7157835</v>
      </c>
      <c r="E70">
        <v>7157832</v>
      </c>
      <c r="F70">
        <v>1</v>
      </c>
      <c r="G70">
        <v>7157832</v>
      </c>
      <c r="H70">
        <v>1</v>
      </c>
      <c r="I70" t="s">
        <v>418</v>
      </c>
      <c r="K70" t="s">
        <v>419</v>
      </c>
      <c r="L70">
        <v>1191</v>
      </c>
      <c r="N70">
        <v>1013</v>
      </c>
      <c r="O70" t="s">
        <v>420</v>
      </c>
      <c r="P70" t="s">
        <v>420</v>
      </c>
      <c r="Q70">
        <v>1</v>
      </c>
      <c r="X70">
        <v>1.48</v>
      </c>
      <c r="Y70">
        <v>0</v>
      </c>
      <c r="Z70">
        <v>0</v>
      </c>
      <c r="AA70">
        <v>0</v>
      </c>
      <c r="AB70">
        <v>0</v>
      </c>
      <c r="AC70">
        <v>0</v>
      </c>
      <c r="AD70">
        <v>1</v>
      </c>
      <c r="AE70">
        <v>1</v>
      </c>
      <c r="AG70">
        <v>1.48</v>
      </c>
      <c r="AH70">
        <v>2</v>
      </c>
      <c r="AI70">
        <v>30358804</v>
      </c>
      <c r="AJ70">
        <v>69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</row>
    <row r="71" spans="1:44" ht="12.75">
      <c r="A71">
        <f>ROW(Source!A191)</f>
        <v>191</v>
      </c>
      <c r="B71">
        <v>30358805</v>
      </c>
      <c r="C71">
        <v>30358791</v>
      </c>
      <c r="D71">
        <v>7231426</v>
      </c>
      <c r="E71">
        <v>1</v>
      </c>
      <c r="F71">
        <v>1</v>
      </c>
      <c r="G71">
        <v>7157832</v>
      </c>
      <c r="H71">
        <v>2</v>
      </c>
      <c r="I71" t="s">
        <v>494</v>
      </c>
      <c r="J71" t="s">
        <v>495</v>
      </c>
      <c r="K71" t="s">
        <v>496</v>
      </c>
      <c r="L71">
        <v>1368</v>
      </c>
      <c r="N71">
        <v>1011</v>
      </c>
      <c r="O71" t="s">
        <v>181</v>
      </c>
      <c r="P71" t="s">
        <v>181</v>
      </c>
      <c r="Q71">
        <v>1</v>
      </c>
      <c r="X71">
        <v>0.23</v>
      </c>
      <c r="Y71">
        <v>0</v>
      </c>
      <c r="Z71">
        <v>79.58</v>
      </c>
      <c r="AA71">
        <v>19.57</v>
      </c>
      <c r="AB71">
        <v>0</v>
      </c>
      <c r="AC71">
        <v>0</v>
      </c>
      <c r="AD71">
        <v>1</v>
      </c>
      <c r="AE71">
        <v>0</v>
      </c>
      <c r="AG71">
        <v>0.23</v>
      </c>
      <c r="AH71">
        <v>2</v>
      </c>
      <c r="AI71">
        <v>30358805</v>
      </c>
      <c r="AJ71">
        <v>70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</row>
    <row r="72" spans="1:44" ht="12.75">
      <c r="A72">
        <f>ROW(Source!A191)</f>
        <v>191</v>
      </c>
      <c r="B72">
        <v>30358806</v>
      </c>
      <c r="C72">
        <v>30358791</v>
      </c>
      <c r="D72">
        <v>7231063</v>
      </c>
      <c r="E72">
        <v>1</v>
      </c>
      <c r="F72">
        <v>1</v>
      </c>
      <c r="G72">
        <v>7157832</v>
      </c>
      <c r="H72">
        <v>2</v>
      </c>
      <c r="I72" t="s">
        <v>497</v>
      </c>
      <c r="J72" t="s">
        <v>498</v>
      </c>
      <c r="K72" t="s">
        <v>499</v>
      </c>
      <c r="L72">
        <v>1368</v>
      </c>
      <c r="N72">
        <v>1011</v>
      </c>
      <c r="O72" t="s">
        <v>181</v>
      </c>
      <c r="P72" t="s">
        <v>181</v>
      </c>
      <c r="Q72">
        <v>1</v>
      </c>
      <c r="X72">
        <v>0.21</v>
      </c>
      <c r="Y72">
        <v>0</v>
      </c>
      <c r="Z72">
        <v>2.06</v>
      </c>
      <c r="AA72">
        <v>0.09</v>
      </c>
      <c r="AB72">
        <v>0</v>
      </c>
      <c r="AC72">
        <v>0</v>
      </c>
      <c r="AD72">
        <v>1</v>
      </c>
      <c r="AE72">
        <v>0</v>
      </c>
      <c r="AG72">
        <v>0.21</v>
      </c>
      <c r="AH72">
        <v>2</v>
      </c>
      <c r="AI72">
        <v>30358806</v>
      </c>
      <c r="AJ72">
        <v>71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</row>
    <row r="73" spans="1:44" ht="12.75">
      <c r="A73">
        <f>ROW(Source!A191)</f>
        <v>191</v>
      </c>
      <c r="B73">
        <v>30358807</v>
      </c>
      <c r="C73">
        <v>30358791</v>
      </c>
      <c r="D73">
        <v>7178414</v>
      </c>
      <c r="E73">
        <v>7157832</v>
      </c>
      <c r="F73">
        <v>1</v>
      </c>
      <c r="G73">
        <v>7157832</v>
      </c>
      <c r="H73">
        <v>3</v>
      </c>
      <c r="I73" t="s">
        <v>513</v>
      </c>
      <c r="K73" t="s">
        <v>514</v>
      </c>
      <c r="L73">
        <v>1339</v>
      </c>
      <c r="N73">
        <v>1007</v>
      </c>
      <c r="O73" t="s">
        <v>287</v>
      </c>
      <c r="P73" t="s">
        <v>287</v>
      </c>
      <c r="Q73">
        <v>1</v>
      </c>
      <c r="X73">
        <v>1.02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G73">
        <v>1.02</v>
      </c>
      <c r="AH73">
        <v>3</v>
      </c>
      <c r="AI73">
        <v>-1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</row>
    <row r="74" spans="1:44" ht="12.75">
      <c r="A74">
        <f>ROW(Source!A194)</f>
        <v>194</v>
      </c>
      <c r="B74">
        <v>30358048</v>
      </c>
      <c r="C74">
        <v>30358042</v>
      </c>
      <c r="D74">
        <v>7157835</v>
      </c>
      <c r="E74">
        <v>7157832</v>
      </c>
      <c r="F74">
        <v>1</v>
      </c>
      <c r="G74">
        <v>7157832</v>
      </c>
      <c r="H74">
        <v>1</v>
      </c>
      <c r="I74" t="s">
        <v>418</v>
      </c>
      <c r="K74" t="s">
        <v>419</v>
      </c>
      <c r="L74">
        <v>1191</v>
      </c>
      <c r="N74">
        <v>1013</v>
      </c>
      <c r="O74" t="s">
        <v>420</v>
      </c>
      <c r="P74" t="s">
        <v>420</v>
      </c>
      <c r="Q74">
        <v>1</v>
      </c>
      <c r="X74">
        <v>2.26</v>
      </c>
      <c r="Y74">
        <v>0</v>
      </c>
      <c r="Z74">
        <v>0</v>
      </c>
      <c r="AA74">
        <v>0</v>
      </c>
      <c r="AB74">
        <v>0</v>
      </c>
      <c r="AC74">
        <v>0</v>
      </c>
      <c r="AD74">
        <v>1</v>
      </c>
      <c r="AE74">
        <v>1</v>
      </c>
      <c r="AG74">
        <v>2.26</v>
      </c>
      <c r="AH74">
        <v>2</v>
      </c>
      <c r="AI74">
        <v>30358043</v>
      </c>
      <c r="AJ74">
        <v>74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</row>
    <row r="75" spans="1:44" ht="12.75">
      <c r="A75">
        <f>ROW(Source!A194)</f>
        <v>194</v>
      </c>
      <c r="B75">
        <v>30358051</v>
      </c>
      <c r="C75">
        <v>30358042</v>
      </c>
      <c r="D75">
        <v>7159942</v>
      </c>
      <c r="E75">
        <v>7157832</v>
      </c>
      <c r="F75">
        <v>1</v>
      </c>
      <c r="G75">
        <v>7157832</v>
      </c>
      <c r="H75">
        <v>2</v>
      </c>
      <c r="I75" t="s">
        <v>426</v>
      </c>
      <c r="K75" t="s">
        <v>427</v>
      </c>
      <c r="L75">
        <v>1344</v>
      </c>
      <c r="N75">
        <v>1008</v>
      </c>
      <c r="O75" t="s">
        <v>428</v>
      </c>
      <c r="P75" t="s">
        <v>428</v>
      </c>
      <c r="Q75">
        <v>1</v>
      </c>
      <c r="X75">
        <v>5.96</v>
      </c>
      <c r="Y75">
        <v>0</v>
      </c>
      <c r="Z75">
        <v>1</v>
      </c>
      <c r="AA75">
        <v>0</v>
      </c>
      <c r="AB75">
        <v>0</v>
      </c>
      <c r="AC75">
        <v>0</v>
      </c>
      <c r="AD75">
        <v>1</v>
      </c>
      <c r="AE75">
        <v>0</v>
      </c>
      <c r="AG75">
        <v>5.96</v>
      </c>
      <c r="AH75">
        <v>2</v>
      </c>
      <c r="AI75">
        <v>30358046</v>
      </c>
      <c r="AJ75">
        <v>75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</row>
    <row r="76" spans="1:44" ht="12.75">
      <c r="A76">
        <f>ROW(Source!A194)</f>
        <v>194</v>
      </c>
      <c r="B76">
        <v>30358049</v>
      </c>
      <c r="C76">
        <v>30358042</v>
      </c>
      <c r="D76">
        <v>7230811</v>
      </c>
      <c r="E76">
        <v>1</v>
      </c>
      <c r="F76">
        <v>1</v>
      </c>
      <c r="G76">
        <v>7157832</v>
      </c>
      <c r="H76">
        <v>2</v>
      </c>
      <c r="I76" t="s">
        <v>421</v>
      </c>
      <c r="J76" t="s">
        <v>422</v>
      </c>
      <c r="K76" t="s">
        <v>423</v>
      </c>
      <c r="L76">
        <v>1368</v>
      </c>
      <c r="N76">
        <v>1011</v>
      </c>
      <c r="O76" t="s">
        <v>181</v>
      </c>
      <c r="P76" t="s">
        <v>181</v>
      </c>
      <c r="Q76">
        <v>1</v>
      </c>
      <c r="X76">
        <v>0.65</v>
      </c>
      <c r="Y76">
        <v>0</v>
      </c>
      <c r="Z76">
        <v>102.11</v>
      </c>
      <c r="AA76">
        <v>30.03</v>
      </c>
      <c r="AB76">
        <v>0</v>
      </c>
      <c r="AC76">
        <v>0</v>
      </c>
      <c r="AD76">
        <v>1</v>
      </c>
      <c r="AE76">
        <v>0</v>
      </c>
      <c r="AG76">
        <v>0.65</v>
      </c>
      <c r="AH76">
        <v>2</v>
      </c>
      <c r="AI76">
        <v>30358044</v>
      </c>
      <c r="AJ76">
        <v>76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</row>
    <row r="77" spans="1:44" ht="12.75">
      <c r="A77">
        <f>ROW(Source!A194)</f>
        <v>194</v>
      </c>
      <c r="B77">
        <v>30358050</v>
      </c>
      <c r="C77">
        <v>30358042</v>
      </c>
      <c r="D77">
        <v>7231097</v>
      </c>
      <c r="E77">
        <v>1</v>
      </c>
      <c r="F77">
        <v>1</v>
      </c>
      <c r="G77">
        <v>7157832</v>
      </c>
      <c r="H77">
        <v>2</v>
      </c>
      <c r="I77" t="s">
        <v>368</v>
      </c>
      <c r="J77" t="s">
        <v>370</v>
      </c>
      <c r="K77" t="s">
        <v>369</v>
      </c>
      <c r="L77">
        <v>1368</v>
      </c>
      <c r="N77">
        <v>1011</v>
      </c>
      <c r="O77" t="s">
        <v>181</v>
      </c>
      <c r="P77" t="s">
        <v>181</v>
      </c>
      <c r="Q77">
        <v>1</v>
      </c>
      <c r="X77">
        <v>0.71</v>
      </c>
      <c r="Y77">
        <v>0</v>
      </c>
      <c r="Z77">
        <v>117.73</v>
      </c>
      <c r="AA77">
        <v>24.08</v>
      </c>
      <c r="AB77">
        <v>0</v>
      </c>
      <c r="AC77">
        <v>0</v>
      </c>
      <c r="AD77">
        <v>1</v>
      </c>
      <c r="AE77">
        <v>0</v>
      </c>
      <c r="AG77">
        <v>0.71</v>
      </c>
      <c r="AH77">
        <v>2</v>
      </c>
      <c r="AI77">
        <v>30358045</v>
      </c>
      <c r="AJ77">
        <v>77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</row>
    <row r="78" spans="1:44" ht="12.75">
      <c r="A78">
        <f>ROW(Source!A194)</f>
        <v>194</v>
      </c>
      <c r="B78">
        <v>30358052</v>
      </c>
      <c r="C78">
        <v>30358042</v>
      </c>
      <c r="D78">
        <v>16683018</v>
      </c>
      <c r="E78">
        <v>7157832</v>
      </c>
      <c r="F78">
        <v>1</v>
      </c>
      <c r="G78">
        <v>7157832</v>
      </c>
      <c r="H78">
        <v>3</v>
      </c>
      <c r="I78" t="s">
        <v>500</v>
      </c>
      <c r="K78" t="s">
        <v>501</v>
      </c>
      <c r="L78">
        <v>1348</v>
      </c>
      <c r="N78">
        <v>1009</v>
      </c>
      <c r="O78" t="s">
        <v>97</v>
      </c>
      <c r="P78" t="s">
        <v>97</v>
      </c>
      <c r="Q78">
        <v>1000</v>
      </c>
      <c r="X78">
        <v>1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G78">
        <v>1</v>
      </c>
      <c r="AH78">
        <v>2</v>
      </c>
      <c r="AI78">
        <v>30358047</v>
      </c>
      <c r="AJ78">
        <v>78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</row>
    <row r="79" spans="1:44" ht="12.75">
      <c r="A79">
        <f>ROW(Source!A196)</f>
        <v>196</v>
      </c>
      <c r="B79">
        <v>30358062</v>
      </c>
      <c r="C79">
        <v>30358058</v>
      </c>
      <c r="D79">
        <v>7157835</v>
      </c>
      <c r="E79">
        <v>7157832</v>
      </c>
      <c r="F79">
        <v>1</v>
      </c>
      <c r="G79">
        <v>7157832</v>
      </c>
      <c r="H79">
        <v>1</v>
      </c>
      <c r="I79" t="s">
        <v>418</v>
      </c>
      <c r="K79" t="s">
        <v>419</v>
      </c>
      <c r="L79">
        <v>1191</v>
      </c>
      <c r="N79">
        <v>1013</v>
      </c>
      <c r="O79" t="s">
        <v>420</v>
      </c>
      <c r="P79" t="s">
        <v>420</v>
      </c>
      <c r="Q79">
        <v>1</v>
      </c>
      <c r="X79">
        <v>11.9</v>
      </c>
      <c r="Y79">
        <v>0</v>
      </c>
      <c r="Z79">
        <v>0</v>
      </c>
      <c r="AA79">
        <v>0</v>
      </c>
      <c r="AB79">
        <v>0</v>
      </c>
      <c r="AC79">
        <v>0</v>
      </c>
      <c r="AD79">
        <v>1</v>
      </c>
      <c r="AE79">
        <v>1</v>
      </c>
      <c r="AG79">
        <v>11.9</v>
      </c>
      <c r="AH79">
        <v>2</v>
      </c>
      <c r="AI79">
        <v>30358059</v>
      </c>
      <c r="AJ79">
        <v>79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</row>
    <row r="80" spans="1:44" ht="12.75">
      <c r="A80">
        <f>ROW(Source!A196)</f>
        <v>196</v>
      </c>
      <c r="B80">
        <v>30358063</v>
      </c>
      <c r="C80">
        <v>30358058</v>
      </c>
      <c r="D80">
        <v>7231421</v>
      </c>
      <c r="E80">
        <v>1</v>
      </c>
      <c r="F80">
        <v>1</v>
      </c>
      <c r="G80">
        <v>7157832</v>
      </c>
      <c r="H80">
        <v>2</v>
      </c>
      <c r="I80" t="s">
        <v>502</v>
      </c>
      <c r="J80" t="s">
        <v>503</v>
      </c>
      <c r="K80" t="s">
        <v>504</v>
      </c>
      <c r="L80">
        <v>1368</v>
      </c>
      <c r="N80">
        <v>1011</v>
      </c>
      <c r="O80" t="s">
        <v>181</v>
      </c>
      <c r="P80" t="s">
        <v>181</v>
      </c>
      <c r="Q80">
        <v>1</v>
      </c>
      <c r="X80">
        <v>0.028</v>
      </c>
      <c r="Y80">
        <v>0</v>
      </c>
      <c r="Z80">
        <v>74.44</v>
      </c>
      <c r="AA80">
        <v>17.59</v>
      </c>
      <c r="AB80">
        <v>0</v>
      </c>
      <c r="AC80">
        <v>0</v>
      </c>
      <c r="AD80">
        <v>1</v>
      </c>
      <c r="AE80">
        <v>0</v>
      </c>
      <c r="AG80">
        <v>0.028</v>
      </c>
      <c r="AH80">
        <v>2</v>
      </c>
      <c r="AI80">
        <v>30358060</v>
      </c>
      <c r="AJ80">
        <v>80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</row>
    <row r="81" spans="1:44" ht="12.75">
      <c r="A81">
        <f>ROW(Source!A196)</f>
        <v>196</v>
      </c>
      <c r="B81">
        <v>30358064</v>
      </c>
      <c r="C81">
        <v>30358058</v>
      </c>
      <c r="D81">
        <v>7159997</v>
      </c>
      <c r="E81">
        <v>7157832</v>
      </c>
      <c r="F81">
        <v>1</v>
      </c>
      <c r="G81">
        <v>7157832</v>
      </c>
      <c r="H81">
        <v>3</v>
      </c>
      <c r="I81" t="s">
        <v>515</v>
      </c>
      <c r="K81" t="s">
        <v>516</v>
      </c>
      <c r="L81">
        <v>1348</v>
      </c>
      <c r="N81">
        <v>1009</v>
      </c>
      <c r="O81" t="s">
        <v>97</v>
      </c>
      <c r="P81" t="s">
        <v>97</v>
      </c>
      <c r="Q81">
        <v>1000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  <c r="AG81">
        <v>0</v>
      </c>
      <c r="AH81">
        <v>3</v>
      </c>
      <c r="AI81">
        <v>-1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</row>
    <row r="82" spans="1:44" ht="12.75">
      <c r="A82">
        <f>ROW(Source!A198)</f>
        <v>198</v>
      </c>
      <c r="B82">
        <v>30358071</v>
      </c>
      <c r="C82">
        <v>30358069</v>
      </c>
      <c r="D82">
        <v>7157835</v>
      </c>
      <c r="E82">
        <v>7157832</v>
      </c>
      <c r="F82">
        <v>1</v>
      </c>
      <c r="G82">
        <v>7157832</v>
      </c>
      <c r="H82">
        <v>1</v>
      </c>
      <c r="I82" t="s">
        <v>418</v>
      </c>
      <c r="K82" t="s">
        <v>419</v>
      </c>
      <c r="L82">
        <v>1191</v>
      </c>
      <c r="N82">
        <v>1013</v>
      </c>
      <c r="O82" t="s">
        <v>420</v>
      </c>
      <c r="P82" t="s">
        <v>420</v>
      </c>
      <c r="Q82">
        <v>1</v>
      </c>
      <c r="X82">
        <v>17.5</v>
      </c>
      <c r="Y82">
        <v>0</v>
      </c>
      <c r="Z82">
        <v>0</v>
      </c>
      <c r="AA82">
        <v>0</v>
      </c>
      <c r="AB82">
        <v>0</v>
      </c>
      <c r="AC82">
        <v>0</v>
      </c>
      <c r="AD82">
        <v>1</v>
      </c>
      <c r="AE82">
        <v>1</v>
      </c>
      <c r="AG82">
        <v>17.5</v>
      </c>
      <c r="AH82">
        <v>2</v>
      </c>
      <c r="AI82">
        <v>30358070</v>
      </c>
      <c r="AJ82">
        <v>82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</row>
    <row r="83" spans="1:44" ht="12.75">
      <c r="A83">
        <f>ROW(Source!A254)</f>
        <v>254</v>
      </c>
      <c r="B83">
        <v>30358079</v>
      </c>
      <c r="C83">
        <v>30358076</v>
      </c>
      <c r="D83">
        <v>7157835</v>
      </c>
      <c r="E83">
        <v>7157832</v>
      </c>
      <c r="F83">
        <v>1</v>
      </c>
      <c r="G83">
        <v>7157832</v>
      </c>
      <c r="H83">
        <v>1</v>
      </c>
      <c r="I83" t="s">
        <v>418</v>
      </c>
      <c r="K83" t="s">
        <v>419</v>
      </c>
      <c r="L83">
        <v>1191</v>
      </c>
      <c r="N83">
        <v>1013</v>
      </c>
      <c r="O83" t="s">
        <v>420</v>
      </c>
      <c r="P83" t="s">
        <v>420</v>
      </c>
      <c r="Q83">
        <v>1</v>
      </c>
      <c r="X83">
        <v>0.04</v>
      </c>
      <c r="Y83">
        <v>0</v>
      </c>
      <c r="Z83">
        <v>0</v>
      </c>
      <c r="AA83">
        <v>0</v>
      </c>
      <c r="AB83">
        <v>0</v>
      </c>
      <c r="AC83">
        <v>0</v>
      </c>
      <c r="AD83">
        <v>1</v>
      </c>
      <c r="AE83">
        <v>1</v>
      </c>
      <c r="AG83">
        <v>0.04</v>
      </c>
      <c r="AH83">
        <v>2</v>
      </c>
      <c r="AI83">
        <v>30358077</v>
      </c>
      <c r="AJ83">
        <v>83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</row>
    <row r="84" spans="1:44" ht="12.75">
      <c r="A84">
        <f>ROW(Source!A254)</f>
        <v>254</v>
      </c>
      <c r="B84">
        <v>30358080</v>
      </c>
      <c r="C84">
        <v>30358076</v>
      </c>
      <c r="D84">
        <v>7231426</v>
      </c>
      <c r="E84">
        <v>1</v>
      </c>
      <c r="F84">
        <v>1</v>
      </c>
      <c r="G84">
        <v>7157832</v>
      </c>
      <c r="H84">
        <v>2</v>
      </c>
      <c r="I84" t="s">
        <v>494</v>
      </c>
      <c r="J84" t="s">
        <v>495</v>
      </c>
      <c r="K84" t="s">
        <v>496</v>
      </c>
      <c r="L84">
        <v>1368</v>
      </c>
      <c r="N84">
        <v>1011</v>
      </c>
      <c r="O84" t="s">
        <v>181</v>
      </c>
      <c r="P84" t="s">
        <v>181</v>
      </c>
      <c r="Q84">
        <v>1</v>
      </c>
      <c r="X84">
        <v>0.01</v>
      </c>
      <c r="Y84">
        <v>0</v>
      </c>
      <c r="Z84">
        <v>79.58</v>
      </c>
      <c r="AA84">
        <v>19.57</v>
      </c>
      <c r="AB84">
        <v>0</v>
      </c>
      <c r="AC84">
        <v>0</v>
      </c>
      <c r="AD84">
        <v>1</v>
      </c>
      <c r="AE84">
        <v>0</v>
      </c>
      <c r="AG84">
        <v>0.01</v>
      </c>
      <c r="AH84">
        <v>2</v>
      </c>
      <c r="AI84">
        <v>30358078</v>
      </c>
      <c r="AJ84">
        <v>84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Osadchiy Sergey</dc:creator>
  <cp:keywords/>
  <dc:description/>
  <cp:lastModifiedBy>Osadchiy Sergey</cp:lastModifiedBy>
  <dcterms:created xsi:type="dcterms:W3CDTF">2013-12-02T09:12:19Z</dcterms:created>
  <dcterms:modified xsi:type="dcterms:W3CDTF">2013-12-02T09:12:19Z</dcterms:modified>
  <cp:category/>
  <cp:version/>
  <cp:contentType/>
  <cp:contentStatus/>
</cp:coreProperties>
</file>