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5475" tabRatio="0" activeTab="0"/>
  </bookViews>
  <sheets>
    <sheet name="TDSheet" sheetId="1" r:id="rId1"/>
  </sheets>
  <definedNames>
    <definedName name="_xlnm._FilterDatabase" localSheetId="0" hidden="1">'TDSheet'!$A$8:$BY$16</definedName>
  </definedNames>
  <calcPr fullCalcOnLoad="1" refMode="R1C1"/>
</workbook>
</file>

<file path=xl/sharedStrings.xml><?xml version="1.0" encoding="utf-8"?>
<sst xmlns="http://schemas.openxmlformats.org/spreadsheetml/2006/main" count="87" uniqueCount="77">
  <si>
    <t>Расчетная ведомость</t>
  </si>
  <si>
    <t>Период: 2019 г.</t>
  </si>
  <si>
    <t>№ 
п/п</t>
  </si>
  <si>
    <t>Табельный номер</t>
  </si>
  <si>
    <t>Сотрудник</t>
  </si>
  <si>
    <t>Должность</t>
  </si>
  <si>
    <t>Оклад (тариф)</t>
  </si>
  <si>
    <t>Отработано дней</t>
  </si>
  <si>
    <t>Отработано часов</t>
  </si>
  <si>
    <t>Всего начислено</t>
  </si>
  <si>
    <t>Доплата за замещение</t>
  </si>
  <si>
    <t>За ведение курсов</t>
  </si>
  <si>
    <t>За сопровождение региона</t>
  </si>
  <si>
    <t>За установку и сопровождение</t>
  </si>
  <si>
    <t>Компенсация отпуска при увольнении с 01.01.2018 г.</t>
  </si>
  <si>
    <t>Компенсация отпуска с 01.01.2018 г.</t>
  </si>
  <si>
    <t>Мат.помощь</t>
  </si>
  <si>
    <t>Надбавка</t>
  </si>
  <si>
    <t>Оклад по дням</t>
  </si>
  <si>
    <t>Оплата больничных листов</t>
  </si>
  <si>
    <t>Оплата отпуска</t>
  </si>
  <si>
    <t>Премия</t>
  </si>
  <si>
    <t>Прочий доход</t>
  </si>
  <si>
    <t>Тариф дневные</t>
  </si>
  <si>
    <t>Тариф ночные</t>
  </si>
  <si>
    <t>Тариф праздничные</t>
  </si>
  <si>
    <t>Тариф сверхурочные</t>
  </si>
  <si>
    <t>Всего удержано</t>
  </si>
  <si>
    <t>ИПН</t>
  </si>
  <si>
    <t>ОПВ</t>
  </si>
  <si>
    <t>Погашение займа</t>
  </si>
  <si>
    <t>Списание задолж-сти раб-ков (ст. 230 п.2 пп.3)</t>
  </si>
  <si>
    <t>Удержание по исп. листу по МРП</t>
  </si>
  <si>
    <t>Удержание по исп. листу процентом</t>
  </si>
  <si>
    <t>Удержание по исп. листу фикс. суммой</t>
  </si>
  <si>
    <t>Удержания прочие</t>
  </si>
  <si>
    <t>Всего выплачено</t>
  </si>
  <si>
    <t>Выплачено из кассы</t>
  </si>
  <si>
    <t>Перечислено в банк</t>
  </si>
  <si>
    <t>Возвращено в кассу</t>
  </si>
  <si>
    <t>Конечное сальдо</t>
  </si>
  <si>
    <t>Всего отчислений</t>
  </si>
  <si>
    <t>Социальный налог</t>
  </si>
  <si>
    <t>Отчисления ОСМС</t>
  </si>
  <si>
    <t>Социальные отчисления</t>
  </si>
  <si>
    <t>Налоговые вычеты</t>
  </si>
  <si>
    <t>Вычет ОПВ</t>
  </si>
  <si>
    <t>Стандартный 1 МЗП</t>
  </si>
  <si>
    <t>Стандартный (инвалидам, участникам ВОВ)</t>
  </si>
  <si>
    <t>Расходы на оплату вознаграждений по ипотечным жилищным займам</t>
  </si>
  <si>
    <t>Корректировка дохода</t>
  </si>
  <si>
    <t>АУП</t>
  </si>
  <si>
    <t>Итого зарплата по ШР</t>
  </si>
  <si>
    <t>Итого %%</t>
  </si>
  <si>
    <t>Итого прочий доход</t>
  </si>
  <si>
    <t>ОПВ по группам</t>
  </si>
  <si>
    <t>разница</t>
  </si>
  <si>
    <t>ИПН по группам</t>
  </si>
  <si>
    <t>Итого зарплата к выплате</t>
  </si>
  <si>
    <t>Итого %% к выплате</t>
  </si>
  <si>
    <t>Итого премия к выплате</t>
  </si>
  <si>
    <t>Итого прочий доход к выплате</t>
  </si>
  <si>
    <t>Выплачено по группам</t>
  </si>
  <si>
    <t>Разница</t>
  </si>
  <si>
    <t>Всего удержаний</t>
  </si>
  <si>
    <t>сальдо начальное</t>
  </si>
  <si>
    <t>Всего начисленно по группам</t>
  </si>
  <si>
    <t>Отклонения</t>
  </si>
  <si>
    <t>1 группа</t>
  </si>
  <si>
    <t>2 группа</t>
  </si>
  <si>
    <t>3 группа</t>
  </si>
  <si>
    <t>4 группа</t>
  </si>
  <si>
    <t>Обязательные удержания</t>
  </si>
  <si>
    <t>Прочие удержания</t>
  </si>
  <si>
    <t xml:space="preserve">Контрольная сумма </t>
  </si>
  <si>
    <t>Сумма заработной платы, подлежащей получению (без учета удержаний)</t>
  </si>
  <si>
    <t>Тоже контрольная сумма, но возможно она не нужна, просто проверить, что разницу дают только Прочие удержания…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</si>
</sst>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  <numFmt numFmtId="166" formatCode="0000000000"/>
    <numFmt numFmtId="167" formatCode="#,##0.00_ ;[Red]\-#,##0.00\ "/>
    <numFmt numFmtId="168" formatCode="0.00_ ;[Red]\-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8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9"/>
      <color indexed="24"/>
      <name val="Arial"/>
      <family val="2"/>
    </font>
    <font>
      <b/>
      <sz val="8"/>
      <color indexed="8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vertical="top"/>
    </xf>
    <xf numFmtId="164" fontId="5" fillId="33" borderId="10" xfId="0" applyNumberFormat="1" applyFont="1" applyFill="1" applyBorder="1" applyAlignment="1">
      <alignment horizontal="right" vertical="top"/>
    </xf>
    <xf numFmtId="165" fontId="5" fillId="33" borderId="10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vertical="top"/>
    </xf>
    <xf numFmtId="164" fontId="6" fillId="34" borderId="10" xfId="0" applyNumberFormat="1" applyFont="1" applyFill="1" applyBorder="1" applyAlignment="1">
      <alignment horizontal="right" vertical="top"/>
    </xf>
    <xf numFmtId="0" fontId="6" fillId="34" borderId="10" xfId="0" applyNumberFormat="1" applyFont="1" applyFill="1" applyBorder="1" applyAlignment="1">
      <alignment horizontal="left" vertical="top"/>
    </xf>
    <xf numFmtId="1" fontId="6" fillId="34" borderId="10" xfId="0" applyNumberFormat="1" applyFont="1" applyFill="1" applyBorder="1" applyAlignment="1">
      <alignment horizontal="left" vertical="top" wrapText="1"/>
    </xf>
    <xf numFmtId="166" fontId="6" fillId="34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 horizontal="right" vertical="top"/>
    </xf>
    <xf numFmtId="165" fontId="6" fillId="34" borderId="10" xfId="0" applyNumberFormat="1" applyFont="1" applyFill="1" applyBorder="1" applyAlignment="1">
      <alignment horizontal="right" vertical="top"/>
    </xf>
    <xf numFmtId="4" fontId="6" fillId="34" borderId="10" xfId="0" applyNumberFormat="1" applyFont="1" applyFill="1" applyBorder="1" applyAlignment="1">
      <alignment horizontal="right" vertical="top"/>
    </xf>
    <xf numFmtId="0" fontId="4" fillId="35" borderId="10" xfId="0" applyNumberFormat="1" applyFont="1" applyFill="1" applyBorder="1" applyAlignment="1">
      <alignment vertical="top" wrapText="1" indent="1"/>
    </xf>
    <xf numFmtId="0" fontId="4" fillId="35" borderId="10" xfId="0" applyNumberFormat="1" applyFont="1" applyFill="1" applyBorder="1" applyAlignment="1">
      <alignment vertical="top" indent="1"/>
    </xf>
    <xf numFmtId="0" fontId="4" fillId="35" borderId="10" xfId="0" applyNumberFormat="1" applyFont="1" applyFill="1" applyBorder="1" applyAlignment="1">
      <alignment vertical="top" wrapText="1"/>
    </xf>
    <xf numFmtId="0" fontId="4" fillId="35" borderId="10" xfId="0" applyNumberFormat="1" applyFont="1" applyFill="1" applyBorder="1" applyAlignment="1">
      <alignment vertical="top"/>
    </xf>
    <xf numFmtId="164" fontId="6" fillId="35" borderId="10" xfId="0" applyNumberFormat="1" applyFont="1" applyFill="1" applyBorder="1" applyAlignment="1">
      <alignment horizontal="right" vertical="top"/>
    </xf>
    <xf numFmtId="0" fontId="6" fillId="35" borderId="10" xfId="0" applyNumberFormat="1" applyFont="1" applyFill="1" applyBorder="1" applyAlignment="1">
      <alignment horizontal="left" vertical="top"/>
    </xf>
    <xf numFmtId="0" fontId="0" fillId="35" borderId="0" xfId="0" applyNumberFormat="1" applyFill="1" applyAlignment="1">
      <alignment vertical="top"/>
    </xf>
    <xf numFmtId="4" fontId="5" fillId="33" borderId="10" xfId="0" applyNumberFormat="1" applyFont="1" applyFill="1" applyBorder="1" applyAlignment="1">
      <alignment horizontal="right" vertical="top"/>
    </xf>
    <xf numFmtId="4" fontId="6" fillId="35" borderId="1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right"/>
    </xf>
    <xf numFmtId="4" fontId="0" fillId="36" borderId="0" xfId="0" applyNumberFormat="1" applyFill="1" applyAlignment="1">
      <alignment/>
    </xf>
    <xf numFmtId="4" fontId="5" fillId="36" borderId="10" xfId="0" applyNumberFormat="1" applyFont="1" applyFill="1" applyBorder="1" applyAlignment="1">
      <alignment horizontal="right" vertical="top"/>
    </xf>
    <xf numFmtId="4" fontId="6" fillId="36" borderId="10" xfId="0" applyNumberFormat="1" applyFont="1" applyFill="1" applyBorder="1" applyAlignment="1">
      <alignment horizontal="left" vertical="top"/>
    </xf>
    <xf numFmtId="4" fontId="6" fillId="36" borderId="10" xfId="0" applyNumberFormat="1" applyFont="1" applyFill="1" applyBorder="1" applyAlignment="1">
      <alignment horizontal="right" vertical="top"/>
    </xf>
    <xf numFmtId="4" fontId="0" fillId="36" borderId="0" xfId="0" applyNumberFormat="1" applyFill="1" applyAlignment="1">
      <alignment horizontal="right"/>
    </xf>
    <xf numFmtId="0" fontId="0" fillId="36" borderId="0" xfId="0" applyFill="1" applyAlignment="1">
      <alignment/>
    </xf>
    <xf numFmtId="164" fontId="5" fillId="36" borderId="10" xfId="0" applyNumberFormat="1" applyFont="1" applyFill="1" applyBorder="1" applyAlignment="1">
      <alignment horizontal="right" vertical="top"/>
    </xf>
    <xf numFmtId="164" fontId="6" fillId="36" borderId="10" xfId="0" applyNumberFormat="1" applyFont="1" applyFill="1" applyBorder="1" applyAlignment="1">
      <alignment horizontal="right" vertical="top"/>
    </xf>
    <xf numFmtId="4" fontId="0" fillId="37" borderId="0" xfId="0" applyNumberFormat="1" applyFill="1" applyAlignment="1">
      <alignment/>
    </xf>
    <xf numFmtId="4" fontId="5" fillId="37" borderId="10" xfId="0" applyNumberFormat="1" applyFont="1" applyFill="1" applyBorder="1" applyAlignment="1">
      <alignment horizontal="right" vertical="top"/>
    </xf>
    <xf numFmtId="4" fontId="6" fillId="37" borderId="10" xfId="0" applyNumberFormat="1" applyFont="1" applyFill="1" applyBorder="1" applyAlignment="1">
      <alignment horizontal="right" vertical="top"/>
    </xf>
    <xf numFmtId="164" fontId="6" fillId="37" borderId="10" xfId="0" applyNumberFormat="1" applyFont="1" applyFill="1" applyBorder="1" applyAlignment="1">
      <alignment horizontal="right" vertical="top"/>
    </xf>
    <xf numFmtId="164" fontId="5" fillId="37" borderId="10" xfId="0" applyNumberFormat="1" applyFont="1" applyFill="1" applyBorder="1" applyAlignment="1">
      <alignment horizontal="right" vertical="top"/>
    </xf>
    <xf numFmtId="164" fontId="6" fillId="38" borderId="10" xfId="0" applyNumberFormat="1" applyFont="1" applyFill="1" applyBorder="1" applyAlignment="1">
      <alignment horizontal="right" vertical="top"/>
    </xf>
    <xf numFmtId="4" fontId="4" fillId="37" borderId="10" xfId="0" applyNumberFormat="1" applyFont="1" applyFill="1" applyBorder="1" applyAlignment="1">
      <alignment horizontal="right" vertical="top"/>
    </xf>
    <xf numFmtId="0" fontId="0" fillId="39" borderId="0" xfId="0" applyFill="1" applyAlignment="1">
      <alignment/>
    </xf>
    <xf numFmtId="164" fontId="5" fillId="39" borderId="10" xfId="0" applyNumberFormat="1" applyFont="1" applyFill="1" applyBorder="1" applyAlignment="1">
      <alignment horizontal="right" vertical="top"/>
    </xf>
    <xf numFmtId="164" fontId="6" fillId="39" borderId="10" xfId="0" applyNumberFormat="1" applyFont="1" applyFill="1" applyBorder="1" applyAlignment="1">
      <alignment horizontal="right" vertical="top"/>
    </xf>
    <xf numFmtId="0" fontId="5" fillId="37" borderId="10" xfId="0" applyNumberFormat="1" applyFont="1" applyFill="1" applyBorder="1" applyAlignment="1">
      <alignment horizontal="left" vertical="top" wrapText="1"/>
    </xf>
    <xf numFmtId="0" fontId="4" fillId="34" borderId="11" xfId="0" applyNumberFormat="1" applyFont="1" applyFill="1" applyBorder="1" applyAlignment="1">
      <alignment horizontal="left" vertical="top" wrapText="1"/>
    </xf>
    <xf numFmtId="4" fontId="4" fillId="34" borderId="11" xfId="0" applyNumberFormat="1" applyFont="1" applyFill="1" applyBorder="1" applyAlignment="1">
      <alignment horizontal="right" vertical="top" wrapText="1"/>
    </xf>
    <xf numFmtId="4" fontId="4" fillId="36" borderId="11" xfId="0" applyNumberFormat="1" applyFont="1" applyFill="1" applyBorder="1" applyAlignment="1">
      <alignment horizontal="left" vertical="top" wrapText="1"/>
    </xf>
    <xf numFmtId="4" fontId="4" fillId="37" borderId="11" xfId="0" applyNumberFormat="1" applyFont="1" applyFill="1" applyBorder="1" applyAlignment="1">
      <alignment horizontal="left" vertical="top" wrapText="1"/>
    </xf>
    <xf numFmtId="4" fontId="4" fillId="36" borderId="11" xfId="0" applyNumberFormat="1" applyFont="1" applyFill="1" applyBorder="1" applyAlignment="1">
      <alignment horizontal="right" vertical="top" wrapText="1"/>
    </xf>
    <xf numFmtId="0" fontId="4" fillId="36" borderId="11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4" fillId="37" borderId="11" xfId="0" applyNumberFormat="1" applyFont="1" applyFill="1" applyBorder="1" applyAlignment="1">
      <alignment horizontal="left" vertical="top" wrapText="1"/>
    </xf>
    <xf numFmtId="0" fontId="2" fillId="39" borderId="10" xfId="0" applyNumberFormat="1" applyFont="1" applyFill="1" applyBorder="1" applyAlignment="1">
      <alignment horizontal="left" vertical="top" wrapText="1"/>
    </xf>
    <xf numFmtId="4" fontId="4" fillId="39" borderId="10" xfId="0" applyNumberFormat="1" applyFont="1" applyFill="1" applyBorder="1" applyAlignment="1">
      <alignment horizontal="right" vertical="top"/>
    </xf>
    <xf numFmtId="0" fontId="44" fillId="39" borderId="10" xfId="0" applyNumberFormat="1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Y21"/>
  <sheetViews>
    <sheetView tabSelected="1" zoomScalePageLayoutView="0" workbookViewId="0" topLeftCell="A5">
      <pane xSplit="3" ySplit="4" topLeftCell="D9" activePane="bottomRight" state="frozen"/>
      <selection pane="topLeft" activeCell="A5" sqref="A5"/>
      <selection pane="topRight" activeCell="D5" sqref="D5"/>
      <selection pane="bottomLeft" activeCell="A8" sqref="A8"/>
      <selection pane="bottomRight" activeCell="C24" sqref="C24"/>
    </sheetView>
  </sheetViews>
  <sheetFormatPr defaultColWidth="10.66015625" defaultRowHeight="11.25" outlineLevelRow="1" outlineLevelCol="1"/>
  <cols>
    <col min="1" max="1" width="4.83203125" style="0" customWidth="1"/>
    <col min="2" max="2" width="11.66015625" style="0" customWidth="1"/>
    <col min="3" max="4" width="35" style="0" customWidth="1"/>
    <col min="5" max="5" width="15.16015625" style="0" hidden="1" customWidth="1" collapsed="1"/>
    <col min="6" max="7" width="15.16015625" style="0" hidden="1" customWidth="1" outlineLevel="1"/>
    <col min="8" max="9" width="15.16015625" style="0" customWidth="1" outlineLevel="1"/>
    <col min="10" max="11" width="15.16015625" style="0" customWidth="1"/>
    <col min="12" max="12" width="15.16015625" style="0" customWidth="1" collapsed="1"/>
    <col min="13" max="18" width="15.16015625" style="0" hidden="1" customWidth="1" outlineLevel="1"/>
    <col min="19" max="19" width="15.16015625" style="28" customWidth="1"/>
    <col min="20" max="21" width="15.16015625" style="29" customWidth="1"/>
    <col min="22" max="22" width="15.16015625" style="37" customWidth="1" collapsed="1"/>
    <col min="23" max="24" width="15.16015625" style="0" hidden="1" customWidth="1" outlineLevel="1"/>
    <col min="25" max="25" width="15.16015625" style="28" customWidth="1"/>
    <col min="26" max="27" width="15.16015625" style="33" customWidth="1"/>
    <col min="28" max="28" width="15.16015625" style="37" customWidth="1"/>
    <col min="29" max="29" width="15.16015625" style="0" customWidth="1"/>
    <col min="30" max="31" width="15.16015625" style="34" customWidth="1"/>
    <col min="32" max="32" width="15.16015625" style="37" customWidth="1" collapsed="1"/>
    <col min="33" max="40" width="15.16015625" style="0" hidden="1" customWidth="1" outlineLevel="1"/>
    <col min="41" max="41" width="15.16015625" style="28" customWidth="1"/>
    <col min="42" max="43" width="15.16015625" style="33" customWidth="1"/>
    <col min="44" max="44" width="15.16015625" style="37" customWidth="1"/>
    <col min="45" max="51" width="15.16015625" style="0" customWidth="1"/>
    <col min="52" max="57" width="15.16015625" style="0" customWidth="1" outlineLevel="1"/>
    <col min="58" max="58" width="15.16015625" style="0" customWidth="1"/>
    <col min="59" max="59" width="15.16015625" style="44" customWidth="1"/>
    <col min="60" max="61" width="15.16015625" style="0" customWidth="1"/>
    <col min="62" max="62" width="15.16015625" style="44" customWidth="1"/>
    <col min="63" max="63" width="15.16015625" style="0" hidden="1" customWidth="1"/>
    <col min="64" max="65" width="15.16015625" style="0" hidden="1" customWidth="1" outlineLevel="1"/>
    <col min="66" max="66" width="15.16015625" style="0" customWidth="1" outlineLevel="1"/>
    <col min="67" max="67" width="15.16015625" style="0" customWidth="1"/>
    <col min="68" max="68" width="15.16015625" style="0" customWidth="1" collapsed="1"/>
    <col min="69" max="71" width="15.16015625" style="0" hidden="1" customWidth="1" outlineLevel="1"/>
    <col min="72" max="72" width="15.16015625" style="0" customWidth="1" collapsed="1"/>
    <col min="73" max="76" width="15.16015625" style="0" hidden="1" customWidth="1" outlineLevel="1"/>
    <col min="77" max="77" width="15.16015625" style="0" customWidth="1" collapsed="1"/>
    <col min="78" max="78" width="15.16015625" style="0" hidden="1" customWidth="1" outlineLevel="1"/>
  </cols>
  <sheetData>
    <row r="1" ht="24" customHeight="1" hidden="1">
      <c r="A1" s="1" t="s">
        <v>0</v>
      </c>
    </row>
    <row r="2" ht="11.25" customHeight="1" hidden="1"/>
    <row r="3" ht="11.25" customHeight="1" hidden="1">
      <c r="B3" t="s">
        <v>1</v>
      </c>
    </row>
    <row r="4" ht="11.25" customHeight="1" hidden="1"/>
    <row r="5" spans="12:60" ht="30.75" customHeight="1" thickBot="1">
      <c r="L5" s="62" t="s">
        <v>68</v>
      </c>
      <c r="M5" s="63"/>
      <c r="N5" s="63"/>
      <c r="O5" s="63"/>
      <c r="P5" s="63"/>
      <c r="Q5" s="63"/>
      <c r="R5" s="63"/>
      <c r="S5" s="63"/>
      <c r="T5" s="63"/>
      <c r="U5" s="64"/>
      <c r="V5" s="59" t="s">
        <v>69</v>
      </c>
      <c r="W5" s="60"/>
      <c r="X5" s="60"/>
      <c r="Y5" s="60"/>
      <c r="Z5" s="60"/>
      <c r="AA5" s="61"/>
      <c r="AB5" s="59" t="s">
        <v>70</v>
      </c>
      <c r="AC5" s="60"/>
      <c r="AD5" s="60"/>
      <c r="AE5" s="61"/>
      <c r="AF5" s="59" t="s">
        <v>71</v>
      </c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1"/>
      <c r="AR5" s="59" t="s">
        <v>72</v>
      </c>
      <c r="AS5" s="60"/>
      <c r="AT5" s="60"/>
      <c r="AU5" s="60"/>
      <c r="AV5" s="60"/>
      <c r="AW5" s="60"/>
      <c r="AX5" s="61"/>
      <c r="AY5" s="62" t="s">
        <v>73</v>
      </c>
      <c r="AZ5" s="63"/>
      <c r="BA5" s="63"/>
      <c r="BB5" s="63"/>
      <c r="BC5" s="63"/>
      <c r="BD5" s="63"/>
      <c r="BE5" s="64"/>
      <c r="BG5" s="65" t="s">
        <v>74</v>
      </c>
      <c r="BH5" s="65"/>
    </row>
    <row r="6" spans="1:77" s="2" customFormat="1" ht="113.25" customHeight="1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 t="s">
        <v>7</v>
      </c>
      <c r="G6" s="4" t="s">
        <v>8</v>
      </c>
      <c r="H6" s="4" t="s">
        <v>65</v>
      </c>
      <c r="I6" s="5" t="s">
        <v>9</v>
      </c>
      <c r="J6" s="47" t="s">
        <v>66</v>
      </c>
      <c r="K6" s="47" t="s">
        <v>67</v>
      </c>
      <c r="L6" s="48" t="s">
        <v>18</v>
      </c>
      <c r="M6" s="48" t="s">
        <v>17</v>
      </c>
      <c r="N6" s="48" t="s">
        <v>23</v>
      </c>
      <c r="O6" s="48" t="s">
        <v>24</v>
      </c>
      <c r="P6" s="48" t="s">
        <v>25</v>
      </c>
      <c r="Q6" s="48" t="s">
        <v>26</v>
      </c>
      <c r="R6" s="49" t="s">
        <v>52</v>
      </c>
      <c r="S6" s="50" t="s">
        <v>29</v>
      </c>
      <c r="T6" s="50" t="s">
        <v>28</v>
      </c>
      <c r="U6" s="51" t="s">
        <v>58</v>
      </c>
      <c r="V6" s="48" t="s">
        <v>12</v>
      </c>
      <c r="W6" s="48" t="s">
        <v>13</v>
      </c>
      <c r="X6" s="49" t="s">
        <v>53</v>
      </c>
      <c r="Y6" s="52" t="s">
        <v>29</v>
      </c>
      <c r="Z6" s="52" t="s">
        <v>28</v>
      </c>
      <c r="AA6" s="51" t="s">
        <v>59</v>
      </c>
      <c r="AB6" s="48" t="s">
        <v>21</v>
      </c>
      <c r="AC6" s="53" t="s">
        <v>29</v>
      </c>
      <c r="AD6" s="53" t="s">
        <v>28</v>
      </c>
      <c r="AE6" s="51" t="s">
        <v>60</v>
      </c>
      <c r="AF6" s="48" t="s">
        <v>10</v>
      </c>
      <c r="AG6" s="48" t="s">
        <v>11</v>
      </c>
      <c r="AH6" s="48" t="s">
        <v>14</v>
      </c>
      <c r="AI6" s="48" t="s">
        <v>15</v>
      </c>
      <c r="AJ6" s="48" t="s">
        <v>16</v>
      </c>
      <c r="AK6" s="48" t="s">
        <v>19</v>
      </c>
      <c r="AL6" s="48" t="s">
        <v>20</v>
      </c>
      <c r="AM6" s="48" t="s">
        <v>22</v>
      </c>
      <c r="AN6" s="49" t="s">
        <v>54</v>
      </c>
      <c r="AO6" s="52" t="s">
        <v>29</v>
      </c>
      <c r="AP6" s="52" t="s">
        <v>28</v>
      </c>
      <c r="AQ6" s="51" t="s">
        <v>61</v>
      </c>
      <c r="AR6" s="54" t="s">
        <v>27</v>
      </c>
      <c r="AS6" s="48" t="s">
        <v>29</v>
      </c>
      <c r="AT6" s="55" t="s">
        <v>55</v>
      </c>
      <c r="AU6" s="55" t="s">
        <v>56</v>
      </c>
      <c r="AV6" s="48" t="s">
        <v>28</v>
      </c>
      <c r="AW6" s="55" t="s">
        <v>57</v>
      </c>
      <c r="AX6" s="55" t="s">
        <v>56</v>
      </c>
      <c r="AY6" s="48" t="s">
        <v>30</v>
      </c>
      <c r="AZ6" s="48" t="s">
        <v>31</v>
      </c>
      <c r="BA6" s="48" t="s">
        <v>32</v>
      </c>
      <c r="BB6" s="48" t="s">
        <v>33</v>
      </c>
      <c r="BC6" s="48" t="s">
        <v>34</v>
      </c>
      <c r="BD6" s="48" t="s">
        <v>35</v>
      </c>
      <c r="BE6" s="48" t="s">
        <v>64</v>
      </c>
      <c r="BF6" s="5" t="s">
        <v>36</v>
      </c>
      <c r="BG6" s="47" t="s">
        <v>62</v>
      </c>
      <c r="BH6" s="47" t="s">
        <v>63</v>
      </c>
      <c r="BI6" s="56" t="s">
        <v>75</v>
      </c>
      <c r="BJ6" s="58" t="s">
        <v>76</v>
      </c>
      <c r="BK6" s="4" t="s">
        <v>37</v>
      </c>
      <c r="BL6" s="4" t="s">
        <v>38</v>
      </c>
      <c r="BM6" s="4" t="s">
        <v>39</v>
      </c>
      <c r="BN6" s="4" t="s">
        <v>40</v>
      </c>
      <c r="BO6" s="5" t="s">
        <v>41</v>
      </c>
      <c r="BP6" s="4" t="s">
        <v>42</v>
      </c>
      <c r="BQ6" s="4" t="s">
        <v>43</v>
      </c>
      <c r="BR6" s="4" t="s">
        <v>44</v>
      </c>
      <c r="BS6" s="5" t="s">
        <v>45</v>
      </c>
      <c r="BT6" s="4" t="s">
        <v>46</v>
      </c>
      <c r="BU6" s="4" t="s">
        <v>47</v>
      </c>
      <c r="BV6" s="4" t="s">
        <v>48</v>
      </c>
      <c r="BW6" s="4" t="s">
        <v>49</v>
      </c>
      <c r="BX6" s="5" t="s">
        <v>50</v>
      </c>
      <c r="BY6" s="4" t="s">
        <v>50</v>
      </c>
    </row>
    <row r="7" spans="1:77" ht="11.25" customHeight="1">
      <c r="A7" s="6"/>
      <c r="B7" s="7"/>
      <c r="C7" s="6"/>
      <c r="D7" s="6"/>
      <c r="E7" s="7"/>
      <c r="F7" s="8">
        <v>16550</v>
      </c>
      <c r="G7" s="8">
        <v>105866</v>
      </c>
      <c r="H7" s="8"/>
      <c r="I7" s="8"/>
      <c r="J7" s="41"/>
      <c r="K7" s="41"/>
      <c r="L7" s="8"/>
      <c r="M7" s="8"/>
      <c r="N7" s="8"/>
      <c r="O7" s="8"/>
      <c r="P7" s="8"/>
      <c r="Q7" s="8"/>
      <c r="R7" s="26"/>
      <c r="S7" s="30"/>
      <c r="T7" s="30"/>
      <c r="U7" s="38"/>
      <c r="V7" s="8"/>
      <c r="W7" s="8"/>
      <c r="X7" s="26"/>
      <c r="Y7" s="30"/>
      <c r="Z7" s="30"/>
      <c r="AA7" s="38"/>
      <c r="AB7" s="8"/>
      <c r="AC7" s="35"/>
      <c r="AD7" s="35"/>
      <c r="AE7" s="38"/>
      <c r="AF7" s="8"/>
      <c r="AG7" s="8"/>
      <c r="AH7" s="8"/>
      <c r="AI7" s="8"/>
      <c r="AJ7" s="8"/>
      <c r="AK7" s="8"/>
      <c r="AL7" s="8"/>
      <c r="AM7" s="8"/>
      <c r="AN7" s="26"/>
      <c r="AO7" s="30"/>
      <c r="AP7" s="30"/>
      <c r="AQ7" s="38"/>
      <c r="AR7" s="8"/>
      <c r="AS7" s="8"/>
      <c r="AT7" s="41"/>
      <c r="AU7" s="41"/>
      <c r="AV7" s="8"/>
      <c r="AW7" s="41"/>
      <c r="AX7" s="41"/>
      <c r="AY7" s="8"/>
      <c r="AZ7" s="9"/>
      <c r="BA7" s="8"/>
      <c r="BB7" s="8"/>
      <c r="BC7" s="8"/>
      <c r="BD7" s="8"/>
      <c r="BE7" s="8"/>
      <c r="BF7" s="8"/>
      <c r="BG7" s="41"/>
      <c r="BH7" s="41"/>
      <c r="BI7" s="45"/>
      <c r="BJ7" s="45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</row>
    <row r="8" spans="1:77" s="25" customFormat="1" ht="11.25" customHeight="1">
      <c r="A8" s="19"/>
      <c r="B8" s="20" t="s">
        <v>51</v>
      </c>
      <c r="C8" s="21"/>
      <c r="D8" s="21"/>
      <c r="E8" s="22"/>
      <c r="F8" s="23">
        <v>3034</v>
      </c>
      <c r="G8" s="23">
        <v>24272</v>
      </c>
      <c r="H8" s="23">
        <f>SUM(H9:H21)</f>
        <v>3883000.29</v>
      </c>
      <c r="I8" s="23">
        <f>SUM(I9:I21)</f>
        <v>32053653.11</v>
      </c>
      <c r="J8" s="40">
        <f>R8+X8+AB8+AN8</f>
        <v>32053653.110000003</v>
      </c>
      <c r="K8" s="40">
        <f>J8-I8</f>
        <v>0</v>
      </c>
      <c r="L8" s="23">
        <v>32305858.99</v>
      </c>
      <c r="M8" s="23">
        <v>10287795.16</v>
      </c>
      <c r="N8" s="24">
        <f>SUM(N9:N21)</f>
        <v>0</v>
      </c>
      <c r="O8" s="24">
        <f aca="true" t="shared" si="0" ref="O8:BY8">SUM(O9:O21)</f>
        <v>0</v>
      </c>
      <c r="P8" s="24">
        <f t="shared" si="0"/>
        <v>0</v>
      </c>
      <c r="Q8" s="24">
        <f t="shared" si="0"/>
        <v>0</v>
      </c>
      <c r="R8" s="24">
        <f t="shared" si="0"/>
        <v>25332885.03</v>
      </c>
      <c r="S8" s="31">
        <f t="shared" si="0"/>
        <v>2533288.5030000005</v>
      </c>
      <c r="T8" s="31">
        <f t="shared" si="0"/>
        <v>1620126.1127000002</v>
      </c>
      <c r="U8" s="43">
        <f t="shared" si="0"/>
        <v>21179470.414300002</v>
      </c>
      <c r="V8" s="24">
        <f t="shared" si="0"/>
        <v>0</v>
      </c>
      <c r="W8" s="24">
        <f t="shared" si="0"/>
        <v>0</v>
      </c>
      <c r="X8" s="27">
        <f t="shared" si="0"/>
        <v>0</v>
      </c>
      <c r="Y8" s="32">
        <f t="shared" si="0"/>
        <v>0</v>
      </c>
      <c r="Z8" s="32">
        <f t="shared" si="0"/>
        <v>0</v>
      </c>
      <c r="AA8" s="43">
        <f t="shared" si="0"/>
        <v>0</v>
      </c>
      <c r="AB8" s="23">
        <f t="shared" si="0"/>
        <v>2883122.7600000002</v>
      </c>
      <c r="AC8" s="36">
        <f t="shared" si="0"/>
        <v>218765.426</v>
      </c>
      <c r="AD8" s="36">
        <f t="shared" si="0"/>
        <v>266435.7334</v>
      </c>
      <c r="AE8" s="43">
        <f t="shared" si="0"/>
        <v>2397921.6006</v>
      </c>
      <c r="AF8" s="23">
        <f t="shared" si="0"/>
        <v>185204.89</v>
      </c>
      <c r="AG8" s="24">
        <f t="shared" si="0"/>
        <v>0</v>
      </c>
      <c r="AH8" s="23">
        <f t="shared" si="0"/>
        <v>47306.43</v>
      </c>
      <c r="AI8" s="24">
        <f t="shared" si="0"/>
        <v>0</v>
      </c>
      <c r="AJ8" s="24">
        <f t="shared" si="0"/>
        <v>0</v>
      </c>
      <c r="AK8" s="23">
        <f t="shared" si="0"/>
        <v>206492.64</v>
      </c>
      <c r="AL8" s="23">
        <f t="shared" si="0"/>
        <v>2480360.1299999994</v>
      </c>
      <c r="AM8" s="23">
        <f t="shared" si="0"/>
        <v>918281.2300000001</v>
      </c>
      <c r="AN8" s="27">
        <f t="shared" si="0"/>
        <v>3837645.32</v>
      </c>
      <c r="AO8" s="32">
        <f t="shared" si="0"/>
        <v>383764.53200000006</v>
      </c>
      <c r="AP8" s="32">
        <f t="shared" si="0"/>
        <v>345388.07879999996</v>
      </c>
      <c r="AQ8" s="43">
        <f t="shared" si="0"/>
        <v>3108492.7092</v>
      </c>
      <c r="AR8" s="23">
        <f t="shared" si="0"/>
        <v>8548305.4</v>
      </c>
      <c r="AS8" s="23">
        <f t="shared" si="0"/>
        <v>3135818.5000000005</v>
      </c>
      <c r="AT8" s="40">
        <f t="shared" si="0"/>
        <v>3135818.4610000006</v>
      </c>
      <c r="AU8" s="40">
        <f t="shared" si="0"/>
        <v>-0.03899999974964885</v>
      </c>
      <c r="AV8" s="23">
        <f t="shared" si="0"/>
        <v>2231949.93</v>
      </c>
      <c r="AW8" s="40">
        <f t="shared" si="0"/>
        <v>2231949.9249000004</v>
      </c>
      <c r="AX8" s="40">
        <f t="shared" si="0"/>
        <v>-0.0050999999011764885</v>
      </c>
      <c r="AY8" s="23">
        <f t="shared" si="0"/>
        <v>680000</v>
      </c>
      <c r="AZ8" s="24">
        <f t="shared" si="0"/>
        <v>0</v>
      </c>
      <c r="BA8" s="24">
        <f t="shared" si="0"/>
        <v>0</v>
      </c>
      <c r="BB8" s="23">
        <f t="shared" si="0"/>
        <v>327621.26</v>
      </c>
      <c r="BC8" s="23">
        <f t="shared" si="0"/>
        <v>76901.99</v>
      </c>
      <c r="BD8" s="23">
        <f t="shared" si="0"/>
        <v>2096013.72</v>
      </c>
      <c r="BE8" s="43">
        <f t="shared" si="0"/>
        <v>3180536.9699999997</v>
      </c>
      <c r="BF8" s="43">
        <f t="shared" si="0"/>
        <v>27379423.34</v>
      </c>
      <c r="BG8" s="43">
        <f t="shared" si="0"/>
        <v>27379423.3841</v>
      </c>
      <c r="BH8" s="40">
        <f t="shared" si="0"/>
        <v>0.044099998369347304</v>
      </c>
      <c r="BI8" s="57">
        <f>SUM(BI9:BI21)</f>
        <v>30559960.3541</v>
      </c>
      <c r="BJ8" s="46">
        <f>SUM(BJ9:BJ21)</f>
        <v>3180537.0140999984</v>
      </c>
      <c r="BK8" s="23">
        <f t="shared" si="0"/>
        <v>11396911</v>
      </c>
      <c r="BL8" s="23">
        <f t="shared" si="0"/>
        <v>15987512.340000002</v>
      </c>
      <c r="BM8" s="23">
        <f t="shared" si="0"/>
        <v>-5000</v>
      </c>
      <c r="BN8" s="23">
        <f t="shared" si="0"/>
        <v>8924.66</v>
      </c>
      <c r="BO8" s="23">
        <f t="shared" si="0"/>
        <v>3186873.6</v>
      </c>
      <c r="BP8" s="23">
        <f t="shared" si="0"/>
        <v>1894046.6</v>
      </c>
      <c r="BQ8" s="23">
        <f t="shared" si="0"/>
        <v>440113</v>
      </c>
      <c r="BR8" s="23">
        <f t="shared" si="0"/>
        <v>852714</v>
      </c>
      <c r="BS8" s="23">
        <f t="shared" si="0"/>
        <v>9729588.68</v>
      </c>
      <c r="BT8" s="23">
        <f t="shared" si="0"/>
        <v>3135818.5000000005</v>
      </c>
      <c r="BU8" s="23">
        <f t="shared" si="0"/>
        <v>6035000</v>
      </c>
      <c r="BV8" s="24">
        <f t="shared" si="0"/>
        <v>0</v>
      </c>
      <c r="BW8" s="23">
        <f t="shared" si="0"/>
        <v>558770.18</v>
      </c>
      <c r="BX8" s="23">
        <f t="shared" si="0"/>
        <v>4565.22</v>
      </c>
      <c r="BY8" s="23">
        <f t="shared" si="0"/>
        <v>4565.22</v>
      </c>
    </row>
    <row r="9" spans="1:77" s="10" customFormat="1" ht="11.25" customHeight="1" outlineLevel="1">
      <c r="A9" s="13">
        <v>1</v>
      </c>
      <c r="B9" s="14">
        <v>2</v>
      </c>
      <c r="C9" s="15"/>
      <c r="D9" s="15"/>
      <c r="E9" s="16">
        <v>150000</v>
      </c>
      <c r="F9" s="17">
        <v>221</v>
      </c>
      <c r="G9" s="11">
        <v>1768</v>
      </c>
      <c r="H9" s="11">
        <v>323999.75</v>
      </c>
      <c r="I9" s="11">
        <v>2495413.54</v>
      </c>
      <c r="J9" s="40">
        <f>R9+X9+AB9+AN9</f>
        <v>2495413.54</v>
      </c>
      <c r="K9" s="40">
        <f>J9-I9</f>
        <v>0</v>
      </c>
      <c r="L9" s="11">
        <v>1624869.23</v>
      </c>
      <c r="M9" s="11">
        <v>477050.89</v>
      </c>
      <c r="N9" s="12"/>
      <c r="O9" s="12"/>
      <c r="P9" s="12"/>
      <c r="Q9" s="12"/>
      <c r="R9" s="18">
        <f>L9+M9+N9+O9+P9+Q9</f>
        <v>2101920.12</v>
      </c>
      <c r="S9" s="32">
        <f>R9*10%</f>
        <v>210192.01200000002</v>
      </c>
      <c r="T9" s="32">
        <f aca="true" t="shared" si="1" ref="T9:T21">(R9-S9-BU9-BV9-BW9-BX9)*0.1</f>
        <v>138172.8108</v>
      </c>
      <c r="U9" s="39">
        <f>R9-S9-T9</f>
        <v>1753555.2972</v>
      </c>
      <c r="V9" s="12"/>
      <c r="W9" s="12"/>
      <c r="X9" s="18">
        <f>V9+W9</f>
        <v>0</v>
      </c>
      <c r="Y9" s="32">
        <f>X9*0.1</f>
        <v>0</v>
      </c>
      <c r="Z9" s="32">
        <f>(X9-Y9)*0.1</f>
        <v>0</v>
      </c>
      <c r="AA9" s="39">
        <f>X9-Y9-Z9</f>
        <v>0</v>
      </c>
      <c r="AB9" s="11">
        <v>97019.5</v>
      </c>
      <c r="AC9" s="32">
        <f>AB9*0.1</f>
        <v>9701.95</v>
      </c>
      <c r="AD9" s="32">
        <f>(AB9-AC9)*0.1</f>
        <v>8731.755000000001</v>
      </c>
      <c r="AE9" s="39">
        <f>AB9-AC9-AD9</f>
        <v>78585.795</v>
      </c>
      <c r="AF9" s="11">
        <v>95815.07</v>
      </c>
      <c r="AG9" s="12"/>
      <c r="AH9" s="12"/>
      <c r="AI9" s="12"/>
      <c r="AJ9" s="12"/>
      <c r="AK9" s="12"/>
      <c r="AL9" s="11">
        <v>200658.85</v>
      </c>
      <c r="AM9" s="12"/>
      <c r="AN9" s="18">
        <f>AF9+AG9+AH9+AI9+AJ9+AK9+AL9+AM9</f>
        <v>296473.92000000004</v>
      </c>
      <c r="AO9" s="32">
        <f>(AN9-AJ9)*0.1</f>
        <v>29647.392000000007</v>
      </c>
      <c r="AP9" s="32">
        <f>(AN9-AJ9-AO9)*0.1</f>
        <v>26682.652800000007</v>
      </c>
      <c r="AQ9" s="39">
        <f>AN9-AO9-AP9</f>
        <v>240143.87520000004</v>
      </c>
      <c r="AR9" s="11">
        <v>423128.57</v>
      </c>
      <c r="AS9" s="11">
        <v>249541.34</v>
      </c>
      <c r="AT9" s="40">
        <f>S9+Y9+AC9+AO9</f>
        <v>249541.35400000005</v>
      </c>
      <c r="AU9" s="40">
        <f>AT9-AS9</f>
        <v>0.014000000053783879</v>
      </c>
      <c r="AV9" s="11">
        <v>173587.23</v>
      </c>
      <c r="AW9" s="40">
        <f>AP9+AD9+Z9+T9</f>
        <v>173587.21860000002</v>
      </c>
      <c r="AX9" s="40">
        <f>AW9-AV9</f>
        <v>-0.011399999988498166</v>
      </c>
      <c r="AY9" s="12"/>
      <c r="AZ9" s="12"/>
      <c r="BA9" s="12"/>
      <c r="BB9" s="12"/>
      <c r="BC9" s="12"/>
      <c r="BD9" s="12"/>
      <c r="BE9" s="11">
        <f>SUM(AY9:BD9)</f>
        <v>0</v>
      </c>
      <c r="BF9" s="11">
        <v>2396285</v>
      </c>
      <c r="BG9" s="40">
        <f aca="true" t="shared" si="2" ref="BG9:BG21">H9+U9+AA9+AE9+AQ9-BN9-BE9</f>
        <v>2396284.9973999998</v>
      </c>
      <c r="BH9" s="40">
        <f aca="true" t="shared" si="3" ref="BH9:BH21">BG9-BF9</f>
        <v>-0.0026000002399086952</v>
      </c>
      <c r="BI9" s="46">
        <f aca="true" t="shared" si="4" ref="BI9:BI21">H9+U9+AA9+AE9+AQ9-BN9</f>
        <v>2396284.9973999998</v>
      </c>
      <c r="BJ9" s="46">
        <f aca="true" t="shared" si="5" ref="BJ9:BJ21">BI9-BF9</f>
        <v>-0.0026000002399086952</v>
      </c>
      <c r="BK9" s="11">
        <v>2396285</v>
      </c>
      <c r="BL9" s="12"/>
      <c r="BM9" s="12"/>
      <c r="BN9" s="17">
        <v>-0.28</v>
      </c>
      <c r="BO9" s="11">
        <v>250790.9</v>
      </c>
      <c r="BP9" s="11">
        <v>134744.9</v>
      </c>
      <c r="BQ9" s="11">
        <v>37433</v>
      </c>
      <c r="BR9" s="11">
        <v>78613</v>
      </c>
      <c r="BS9" s="11">
        <v>759541.34</v>
      </c>
      <c r="BT9" s="11">
        <v>249541.34</v>
      </c>
      <c r="BU9" s="11">
        <v>510000</v>
      </c>
      <c r="BV9" s="12"/>
      <c r="BW9" s="12"/>
      <c r="BX9" s="12"/>
      <c r="BY9" s="12"/>
    </row>
    <row r="10" spans="1:77" s="10" customFormat="1" ht="11.25" customHeight="1" outlineLevel="1">
      <c r="A10" s="13">
        <v>2</v>
      </c>
      <c r="B10" s="14">
        <v>86</v>
      </c>
      <c r="C10" s="15"/>
      <c r="D10" s="15"/>
      <c r="E10" s="16">
        <v>85000</v>
      </c>
      <c r="F10" s="17">
        <v>173</v>
      </c>
      <c r="G10" s="11">
        <v>1384</v>
      </c>
      <c r="H10" s="11">
        <v>243000</v>
      </c>
      <c r="I10" s="11">
        <v>1112256.41</v>
      </c>
      <c r="J10" s="40">
        <f aca="true" t="shared" si="6" ref="J10:J21">R10+X10+AB10+AN10</f>
        <v>1112256.41</v>
      </c>
      <c r="K10" s="40">
        <f aca="true" t="shared" si="7" ref="K10:K21">J10-I10</f>
        <v>0</v>
      </c>
      <c r="L10" s="11">
        <v>716599.28</v>
      </c>
      <c r="M10" s="11">
        <v>190693.49</v>
      </c>
      <c r="N10" s="12"/>
      <c r="O10" s="12"/>
      <c r="P10" s="12"/>
      <c r="Q10" s="12"/>
      <c r="R10" s="18">
        <f aca="true" t="shared" si="8" ref="R10:R21">L10+M10+N10+O10+P10+Q10</f>
        <v>907292.77</v>
      </c>
      <c r="S10" s="32">
        <f aca="true" t="shared" si="9" ref="S10:S21">R10*10%</f>
        <v>90729.277</v>
      </c>
      <c r="T10" s="32">
        <f t="shared" si="1"/>
        <v>39156.3493</v>
      </c>
      <c r="U10" s="39">
        <f aca="true" t="shared" si="10" ref="U10:U21">R10-S10-T10</f>
        <v>777407.1437</v>
      </c>
      <c r="V10" s="12"/>
      <c r="W10" s="12"/>
      <c r="X10" s="18">
        <f aca="true" t="shared" si="11" ref="X10:X21">V10+W10</f>
        <v>0</v>
      </c>
      <c r="Y10" s="32">
        <f aca="true" t="shared" si="12" ref="Y10:Y21">X10*0.1</f>
        <v>0</v>
      </c>
      <c r="Z10" s="32">
        <f aca="true" t="shared" si="13" ref="Z10:Z21">(X10-Y10)*0.1</f>
        <v>0</v>
      </c>
      <c r="AA10" s="39">
        <f aca="true" t="shared" si="14" ref="AA10:AA21">X10-Y10-Z10</f>
        <v>0</v>
      </c>
      <c r="AB10" s="12"/>
      <c r="AC10" s="32">
        <f aca="true" t="shared" si="15" ref="AC10:AC21">AB10*0.1</f>
        <v>0</v>
      </c>
      <c r="AD10" s="32">
        <f aca="true" t="shared" si="16" ref="AD10:AD21">(AB10-AC10)*0.1</f>
        <v>0</v>
      </c>
      <c r="AE10" s="39">
        <f aca="true" t="shared" si="17" ref="AE10:AE21">AB10-AC10-AD10</f>
        <v>0</v>
      </c>
      <c r="AF10" s="11">
        <v>22605.82</v>
      </c>
      <c r="AG10" s="12"/>
      <c r="AH10" s="11">
        <v>47306.43</v>
      </c>
      <c r="AI10" s="12"/>
      <c r="AJ10" s="12"/>
      <c r="AK10" s="11">
        <v>15870.21</v>
      </c>
      <c r="AL10" s="11">
        <v>109782.64</v>
      </c>
      <c r="AM10" s="11">
        <v>9398.54</v>
      </c>
      <c r="AN10" s="18">
        <f aca="true" t="shared" si="18" ref="AN10:AN21">AF10+AG10+AH10+AI10+AJ10+AK10+AL10+AM10</f>
        <v>204963.63999999998</v>
      </c>
      <c r="AO10" s="32">
        <f aca="true" t="shared" si="19" ref="AO10:AO21">(AN10-AJ10)*0.1</f>
        <v>20496.364</v>
      </c>
      <c r="AP10" s="32">
        <f aca="true" t="shared" si="20" ref="AP10:AP21">(AN10-AJ10-AO10)*0.1</f>
        <v>18446.7276</v>
      </c>
      <c r="AQ10" s="39">
        <f aca="true" t="shared" si="21" ref="AQ10:AQ21">AN10-AO10-AP10</f>
        <v>166020.54839999997</v>
      </c>
      <c r="AR10" s="11">
        <v>168828.73</v>
      </c>
      <c r="AS10" s="11">
        <v>111225.65</v>
      </c>
      <c r="AT10" s="40">
        <f aca="true" t="shared" si="22" ref="AT10:AT21">S10+Y10+AC10+AO10</f>
        <v>111225.641</v>
      </c>
      <c r="AU10" s="40">
        <f aca="true" t="shared" si="23" ref="AU10:AU21">AT10-AS10</f>
        <v>-0.008999999990919605</v>
      </c>
      <c r="AV10" s="11">
        <v>57603.08</v>
      </c>
      <c r="AW10" s="40">
        <f aca="true" t="shared" si="24" ref="AW10:AW21">AP10+AD10+Z10+T10</f>
        <v>57603.0769</v>
      </c>
      <c r="AX10" s="40">
        <f aca="true" t="shared" si="25" ref="AX10:AX21">AW10-AV10</f>
        <v>-0.0031000000017229468</v>
      </c>
      <c r="AY10" s="12"/>
      <c r="AZ10" s="12"/>
      <c r="BA10" s="12"/>
      <c r="BB10" s="12"/>
      <c r="BC10" s="12"/>
      <c r="BD10" s="12"/>
      <c r="BE10" s="11">
        <f aca="true" t="shared" si="26" ref="BE10:BE21">SUM(AY10:BD10)</f>
        <v>0</v>
      </c>
      <c r="BF10" s="11">
        <v>1186427.68</v>
      </c>
      <c r="BG10" s="40">
        <f t="shared" si="2"/>
        <v>1186427.6921</v>
      </c>
      <c r="BH10" s="40">
        <f t="shared" si="3"/>
        <v>0.012100000167265534</v>
      </c>
      <c r="BI10" s="46">
        <f t="shared" si="4"/>
        <v>1186427.6921</v>
      </c>
      <c r="BJ10" s="46">
        <f t="shared" si="5"/>
        <v>0.012100000167265534</v>
      </c>
      <c r="BK10" s="11">
        <v>243000</v>
      </c>
      <c r="BL10" s="11">
        <v>943427.68</v>
      </c>
      <c r="BM10" s="12"/>
      <c r="BN10" s="12"/>
      <c r="BO10" s="11">
        <v>111781.94</v>
      </c>
      <c r="BP10" s="11">
        <v>60055.94</v>
      </c>
      <c r="BQ10" s="11">
        <v>16684</v>
      </c>
      <c r="BR10" s="11">
        <v>35042</v>
      </c>
      <c r="BS10" s="11">
        <v>536225.65</v>
      </c>
      <c r="BT10" s="11">
        <v>111225.65</v>
      </c>
      <c r="BU10" s="11">
        <v>425000</v>
      </c>
      <c r="BV10" s="12"/>
      <c r="BW10" s="12"/>
      <c r="BX10" s="12"/>
      <c r="BY10" s="12"/>
    </row>
    <row r="11" spans="1:77" s="10" customFormat="1" ht="11.25" customHeight="1" outlineLevel="1">
      <c r="A11" s="13">
        <v>3</v>
      </c>
      <c r="B11" s="14">
        <v>218</v>
      </c>
      <c r="C11" s="15"/>
      <c r="D11" s="15"/>
      <c r="E11" s="16">
        <v>121000</v>
      </c>
      <c r="F11" s="17">
        <v>226</v>
      </c>
      <c r="G11" s="11">
        <v>1808</v>
      </c>
      <c r="H11" s="11"/>
      <c r="I11" s="11">
        <v>1699400.13</v>
      </c>
      <c r="J11" s="40">
        <f t="shared" si="6"/>
        <v>1699400.1300000001</v>
      </c>
      <c r="K11" s="40">
        <f t="shared" si="7"/>
        <v>0</v>
      </c>
      <c r="L11" s="11">
        <v>1185425.57</v>
      </c>
      <c r="M11" s="11">
        <v>395491.79</v>
      </c>
      <c r="N11" s="12"/>
      <c r="O11" s="12"/>
      <c r="P11" s="12"/>
      <c r="Q11" s="12"/>
      <c r="R11" s="18">
        <f t="shared" si="8"/>
        <v>1580917.36</v>
      </c>
      <c r="S11" s="32">
        <f t="shared" si="9"/>
        <v>158091.73600000003</v>
      </c>
      <c r="T11" s="32">
        <f t="shared" si="1"/>
        <v>91282.56240000001</v>
      </c>
      <c r="U11" s="39">
        <f t="shared" si="10"/>
        <v>1331543.0616000001</v>
      </c>
      <c r="V11" s="12"/>
      <c r="W11" s="12"/>
      <c r="X11" s="18">
        <f t="shared" si="11"/>
        <v>0</v>
      </c>
      <c r="Y11" s="32">
        <f t="shared" si="12"/>
        <v>0</v>
      </c>
      <c r="Z11" s="32">
        <f t="shared" si="13"/>
        <v>0</v>
      </c>
      <c r="AA11" s="39">
        <f t="shared" si="14"/>
        <v>0</v>
      </c>
      <c r="AB11" s="12"/>
      <c r="AC11" s="32">
        <f t="shared" si="15"/>
        <v>0</v>
      </c>
      <c r="AD11" s="32">
        <f t="shared" si="16"/>
        <v>0</v>
      </c>
      <c r="AE11" s="39">
        <f t="shared" si="17"/>
        <v>0</v>
      </c>
      <c r="AF11" s="12"/>
      <c r="AG11" s="12"/>
      <c r="AH11" s="12"/>
      <c r="AI11" s="12"/>
      <c r="AJ11" s="12"/>
      <c r="AK11" s="11">
        <v>19486.05</v>
      </c>
      <c r="AL11" s="11">
        <v>98996.72</v>
      </c>
      <c r="AM11" s="12"/>
      <c r="AN11" s="18">
        <f t="shared" si="18"/>
        <v>118482.77</v>
      </c>
      <c r="AO11" s="32">
        <f t="shared" si="19"/>
        <v>11848.277000000002</v>
      </c>
      <c r="AP11" s="32">
        <f t="shared" si="20"/>
        <v>10663.4493</v>
      </c>
      <c r="AQ11" s="39">
        <f t="shared" si="21"/>
        <v>95971.04370000001</v>
      </c>
      <c r="AR11" s="11">
        <v>771886.05</v>
      </c>
      <c r="AS11" s="11">
        <v>169940.01</v>
      </c>
      <c r="AT11" s="40">
        <f t="shared" si="22"/>
        <v>169940.01300000004</v>
      </c>
      <c r="AU11" s="40">
        <f t="shared" si="23"/>
        <v>0.003000000026077032</v>
      </c>
      <c r="AV11" s="11">
        <v>101946.04</v>
      </c>
      <c r="AW11" s="40">
        <f t="shared" si="24"/>
        <v>101946.0117</v>
      </c>
      <c r="AX11" s="40">
        <f t="shared" si="25"/>
        <v>-0.028299999990849756</v>
      </c>
      <c r="AY11" s="42">
        <v>500000</v>
      </c>
      <c r="AZ11" s="12"/>
      <c r="BA11" s="12"/>
      <c r="BB11" s="12"/>
      <c r="BC11" s="12"/>
      <c r="BD11" s="12"/>
      <c r="BE11" s="11">
        <f t="shared" si="26"/>
        <v>500000</v>
      </c>
      <c r="BF11" s="11">
        <v>927514.08</v>
      </c>
      <c r="BG11" s="40">
        <f t="shared" si="2"/>
        <v>927514.1053000002</v>
      </c>
      <c r="BH11" s="40">
        <f t="shared" si="3"/>
        <v>0.025300000212155282</v>
      </c>
      <c r="BI11" s="46">
        <f t="shared" si="4"/>
        <v>1427514.1053000002</v>
      </c>
      <c r="BJ11" s="46">
        <f t="shared" si="5"/>
        <v>500000.0253000002</v>
      </c>
      <c r="BK11" s="12"/>
      <c r="BL11" s="11">
        <v>927514.08</v>
      </c>
      <c r="BM11" s="12"/>
      <c r="BN11" s="12"/>
      <c r="BO11" s="11">
        <v>170786.69</v>
      </c>
      <c r="BP11" s="11">
        <v>91764.69</v>
      </c>
      <c r="BQ11" s="11">
        <v>25488</v>
      </c>
      <c r="BR11" s="11">
        <v>53534</v>
      </c>
      <c r="BS11" s="11">
        <v>679940.01</v>
      </c>
      <c r="BT11" s="11">
        <v>169940.01</v>
      </c>
      <c r="BU11" s="11">
        <v>510000</v>
      </c>
      <c r="BV11" s="12"/>
      <c r="BW11" s="12"/>
      <c r="BX11" s="12"/>
      <c r="BY11" s="12"/>
    </row>
    <row r="12" spans="1:77" s="10" customFormat="1" ht="11.25" customHeight="1" outlineLevel="1">
      <c r="A12" s="13">
        <v>4</v>
      </c>
      <c r="B12" s="14">
        <v>4</v>
      </c>
      <c r="C12" s="15"/>
      <c r="D12" s="15"/>
      <c r="E12" s="16">
        <v>325000</v>
      </c>
      <c r="F12" s="17">
        <v>228</v>
      </c>
      <c r="G12" s="11">
        <v>1824</v>
      </c>
      <c r="H12" s="11">
        <v>1296000</v>
      </c>
      <c r="I12" s="11">
        <v>5357266.28</v>
      </c>
      <c r="J12" s="40">
        <f t="shared" si="6"/>
        <v>5357266.28</v>
      </c>
      <c r="K12" s="40">
        <f t="shared" si="7"/>
        <v>0</v>
      </c>
      <c r="L12" s="11">
        <v>3613690.48</v>
      </c>
      <c r="M12" s="11">
        <v>1152010.17</v>
      </c>
      <c r="N12" s="12"/>
      <c r="O12" s="12"/>
      <c r="P12" s="12"/>
      <c r="Q12" s="12"/>
      <c r="R12" s="18">
        <f t="shared" si="8"/>
        <v>4765700.65</v>
      </c>
      <c r="S12" s="32">
        <f t="shared" si="9"/>
        <v>476570.06500000006</v>
      </c>
      <c r="T12" s="32">
        <f t="shared" si="1"/>
        <v>377913.05850000004</v>
      </c>
      <c r="U12" s="39">
        <f t="shared" si="10"/>
        <v>3911217.5264999997</v>
      </c>
      <c r="V12" s="12"/>
      <c r="W12" s="12"/>
      <c r="X12" s="18">
        <f t="shared" si="11"/>
        <v>0</v>
      </c>
      <c r="Y12" s="32">
        <f t="shared" si="12"/>
        <v>0</v>
      </c>
      <c r="Z12" s="32">
        <f t="shared" si="13"/>
        <v>0</v>
      </c>
      <c r="AA12" s="39">
        <f t="shared" si="14"/>
        <v>0</v>
      </c>
      <c r="AB12" s="11">
        <v>214303.45</v>
      </c>
      <c r="AC12" s="32">
        <f t="shared" si="15"/>
        <v>21430.345</v>
      </c>
      <c r="AD12" s="32">
        <f t="shared" si="16"/>
        <v>19287.310500000003</v>
      </c>
      <c r="AE12" s="39">
        <f t="shared" si="17"/>
        <v>173585.79450000002</v>
      </c>
      <c r="AF12" s="12"/>
      <c r="AG12" s="12"/>
      <c r="AH12" s="12"/>
      <c r="AI12" s="12"/>
      <c r="AJ12" s="12"/>
      <c r="AK12" s="12"/>
      <c r="AL12" s="11">
        <v>377262.18</v>
      </c>
      <c r="AM12" s="12"/>
      <c r="AN12" s="18">
        <f t="shared" si="18"/>
        <v>377262.18</v>
      </c>
      <c r="AO12" s="32">
        <f t="shared" si="19"/>
        <v>37726.218</v>
      </c>
      <c r="AP12" s="32">
        <f t="shared" si="20"/>
        <v>33953.5962</v>
      </c>
      <c r="AQ12" s="39">
        <f t="shared" si="21"/>
        <v>305582.3658</v>
      </c>
      <c r="AR12" s="11">
        <v>966880.58</v>
      </c>
      <c r="AS12" s="11">
        <v>535726.63</v>
      </c>
      <c r="AT12" s="40">
        <f t="shared" si="22"/>
        <v>535726.628</v>
      </c>
      <c r="AU12" s="40">
        <f t="shared" si="23"/>
        <v>-0.001999999978579581</v>
      </c>
      <c r="AV12" s="11">
        <v>431153.95</v>
      </c>
      <c r="AW12" s="40">
        <f t="shared" si="24"/>
        <v>431153.96520000004</v>
      </c>
      <c r="AX12" s="40">
        <f t="shared" si="25"/>
        <v>0.015200000023469329</v>
      </c>
      <c r="AY12" s="12"/>
      <c r="AZ12" s="12"/>
      <c r="BA12" s="12"/>
      <c r="BB12" s="12"/>
      <c r="BC12" s="12"/>
      <c r="BD12" s="12"/>
      <c r="BE12" s="11">
        <f t="shared" si="26"/>
        <v>0</v>
      </c>
      <c r="BF12" s="11">
        <v>5686385.7</v>
      </c>
      <c r="BG12" s="40">
        <f t="shared" si="2"/>
        <v>5686385.686799999</v>
      </c>
      <c r="BH12" s="40">
        <f t="shared" si="3"/>
        <v>-0.013200000859797001</v>
      </c>
      <c r="BI12" s="46">
        <f t="shared" si="4"/>
        <v>5686385.686799999</v>
      </c>
      <c r="BJ12" s="46">
        <f t="shared" si="5"/>
        <v>-0.013200000859797001</v>
      </c>
      <c r="BK12" s="11">
        <v>1296000</v>
      </c>
      <c r="BL12" s="11">
        <v>4390385.7</v>
      </c>
      <c r="BM12" s="12"/>
      <c r="BN12" s="12"/>
      <c r="BO12" s="11">
        <v>534538.26</v>
      </c>
      <c r="BP12" s="11">
        <v>333090.26</v>
      </c>
      <c r="BQ12" s="11">
        <v>76492</v>
      </c>
      <c r="BR12" s="11">
        <v>124956</v>
      </c>
      <c r="BS12" s="11">
        <v>1045726.63</v>
      </c>
      <c r="BT12" s="11">
        <v>535726.63</v>
      </c>
      <c r="BU12" s="11">
        <v>510000</v>
      </c>
      <c r="BV12" s="12"/>
      <c r="BW12" s="12"/>
      <c r="BX12" s="12"/>
      <c r="BY12" s="12"/>
    </row>
    <row r="13" spans="1:77" s="10" customFormat="1" ht="11.25" customHeight="1" outlineLevel="1">
      <c r="A13" s="13">
        <v>5</v>
      </c>
      <c r="B13" s="14">
        <v>7</v>
      </c>
      <c r="C13" s="15"/>
      <c r="D13" s="15"/>
      <c r="E13" s="16">
        <v>75000</v>
      </c>
      <c r="F13" s="17">
        <v>221</v>
      </c>
      <c r="G13" s="11">
        <v>1768</v>
      </c>
      <c r="H13" s="11"/>
      <c r="I13" s="11">
        <v>1138800.98</v>
      </c>
      <c r="J13" s="40">
        <f t="shared" si="6"/>
        <v>1138800.98</v>
      </c>
      <c r="K13" s="40">
        <f t="shared" si="7"/>
        <v>0</v>
      </c>
      <c r="L13" s="11">
        <v>808035.71</v>
      </c>
      <c r="M13" s="11">
        <v>218423.68</v>
      </c>
      <c r="N13" s="12"/>
      <c r="O13" s="12"/>
      <c r="P13" s="12"/>
      <c r="Q13" s="12"/>
      <c r="R13" s="18">
        <f t="shared" si="8"/>
        <v>1026459.3899999999</v>
      </c>
      <c r="S13" s="32">
        <f t="shared" si="9"/>
        <v>102645.939</v>
      </c>
      <c r="T13" s="32">
        <f t="shared" si="1"/>
        <v>41381.34509999999</v>
      </c>
      <c r="U13" s="39">
        <f t="shared" si="10"/>
        <v>882432.1058999998</v>
      </c>
      <c r="V13" s="12"/>
      <c r="W13" s="12"/>
      <c r="X13" s="18">
        <f t="shared" si="11"/>
        <v>0</v>
      </c>
      <c r="Y13" s="32">
        <f t="shared" si="12"/>
        <v>0</v>
      </c>
      <c r="Z13" s="32">
        <f t="shared" si="13"/>
        <v>0</v>
      </c>
      <c r="AA13" s="39">
        <f t="shared" si="14"/>
        <v>0</v>
      </c>
      <c r="AB13" s="12"/>
      <c r="AC13" s="32">
        <f t="shared" si="15"/>
        <v>0</v>
      </c>
      <c r="AD13" s="32">
        <f t="shared" si="16"/>
        <v>0</v>
      </c>
      <c r="AE13" s="39">
        <f t="shared" si="17"/>
        <v>0</v>
      </c>
      <c r="AF13" s="12"/>
      <c r="AG13" s="12"/>
      <c r="AH13" s="12"/>
      <c r="AI13" s="12"/>
      <c r="AJ13" s="12"/>
      <c r="AK13" s="12"/>
      <c r="AL13" s="11">
        <v>112341.59</v>
      </c>
      <c r="AM13" s="12"/>
      <c r="AN13" s="18">
        <f t="shared" si="18"/>
        <v>112341.59</v>
      </c>
      <c r="AO13" s="32">
        <f t="shared" si="19"/>
        <v>11234.159</v>
      </c>
      <c r="AP13" s="32">
        <f t="shared" si="20"/>
        <v>10110.7431</v>
      </c>
      <c r="AQ13" s="39">
        <f t="shared" si="21"/>
        <v>90996.68789999999</v>
      </c>
      <c r="AR13" s="11">
        <v>165372.18</v>
      </c>
      <c r="AS13" s="11">
        <v>113880.11</v>
      </c>
      <c r="AT13" s="40">
        <f t="shared" si="22"/>
        <v>113880.098</v>
      </c>
      <c r="AU13" s="40">
        <f t="shared" si="23"/>
        <v>-0.012000000002444722</v>
      </c>
      <c r="AV13" s="11">
        <v>51492.07</v>
      </c>
      <c r="AW13" s="40">
        <f t="shared" si="24"/>
        <v>51492.08819999999</v>
      </c>
      <c r="AX13" s="40">
        <f t="shared" si="25"/>
        <v>0.0181999999913387</v>
      </c>
      <c r="AY13" s="12"/>
      <c r="AZ13" s="12"/>
      <c r="BA13" s="12"/>
      <c r="BB13" s="12"/>
      <c r="BC13" s="12"/>
      <c r="BD13" s="12"/>
      <c r="BE13" s="11">
        <f t="shared" si="26"/>
        <v>0</v>
      </c>
      <c r="BF13" s="11">
        <v>973428.8</v>
      </c>
      <c r="BG13" s="40">
        <f t="shared" si="2"/>
        <v>973428.7937999999</v>
      </c>
      <c r="BH13" s="40">
        <f t="shared" si="3"/>
        <v>-0.006200000178068876</v>
      </c>
      <c r="BI13" s="46">
        <f t="shared" si="4"/>
        <v>973428.7937999999</v>
      </c>
      <c r="BJ13" s="46">
        <f t="shared" si="5"/>
        <v>-0.006200000178068876</v>
      </c>
      <c r="BK13" s="12"/>
      <c r="BL13" s="11">
        <v>973428.8</v>
      </c>
      <c r="BM13" s="12"/>
      <c r="BN13" s="12"/>
      <c r="BO13" s="11">
        <v>114449.48</v>
      </c>
      <c r="BP13" s="11">
        <v>61485.48</v>
      </c>
      <c r="BQ13" s="11">
        <v>17082</v>
      </c>
      <c r="BR13" s="11">
        <v>35882</v>
      </c>
      <c r="BS13" s="11">
        <v>623880.11</v>
      </c>
      <c r="BT13" s="11">
        <v>113880.11</v>
      </c>
      <c r="BU13" s="11">
        <v>510000</v>
      </c>
      <c r="BV13" s="12"/>
      <c r="BW13" s="12"/>
      <c r="BX13" s="12"/>
      <c r="BY13" s="12"/>
    </row>
    <row r="14" spans="1:77" s="10" customFormat="1" ht="11.25" customHeight="1" outlineLevel="1">
      <c r="A14" s="13">
        <v>6</v>
      </c>
      <c r="B14" s="14">
        <v>211</v>
      </c>
      <c r="C14" s="15"/>
      <c r="D14" s="15"/>
      <c r="E14" s="16">
        <v>230000</v>
      </c>
      <c r="F14" s="17">
        <v>205</v>
      </c>
      <c r="G14" s="11">
        <v>1640</v>
      </c>
      <c r="H14" s="11">
        <v>405000.26</v>
      </c>
      <c r="I14" s="11">
        <v>3467078.62</v>
      </c>
      <c r="J14" s="40">
        <f t="shared" si="6"/>
        <v>3467078.62</v>
      </c>
      <c r="K14" s="40">
        <f t="shared" si="7"/>
        <v>0</v>
      </c>
      <c r="L14" s="11">
        <v>2304769.99</v>
      </c>
      <c r="M14" s="11">
        <v>753059.75</v>
      </c>
      <c r="N14" s="12"/>
      <c r="O14" s="12"/>
      <c r="P14" s="12"/>
      <c r="Q14" s="12"/>
      <c r="R14" s="18">
        <f t="shared" si="8"/>
        <v>3057829.74</v>
      </c>
      <c r="S14" s="32">
        <f t="shared" si="9"/>
        <v>305782.97400000005</v>
      </c>
      <c r="T14" s="32">
        <f t="shared" si="1"/>
        <v>224204.67660000004</v>
      </c>
      <c r="U14" s="39">
        <f t="shared" si="10"/>
        <v>2527842.0894000004</v>
      </c>
      <c r="V14" s="12"/>
      <c r="W14" s="12"/>
      <c r="X14" s="18">
        <f t="shared" si="11"/>
        <v>0</v>
      </c>
      <c r="Y14" s="32">
        <f t="shared" si="12"/>
        <v>0</v>
      </c>
      <c r="Z14" s="32">
        <f t="shared" si="13"/>
        <v>0</v>
      </c>
      <c r="AA14" s="39">
        <f t="shared" si="14"/>
        <v>0</v>
      </c>
      <c r="AB14" s="12"/>
      <c r="AC14" s="32">
        <f t="shared" si="15"/>
        <v>0</v>
      </c>
      <c r="AD14" s="32">
        <f t="shared" si="16"/>
        <v>0</v>
      </c>
      <c r="AE14" s="39">
        <f t="shared" si="17"/>
        <v>0</v>
      </c>
      <c r="AF14" s="11">
        <v>41493.47</v>
      </c>
      <c r="AG14" s="12"/>
      <c r="AH14" s="12"/>
      <c r="AI14" s="12"/>
      <c r="AJ14" s="12"/>
      <c r="AK14" s="11">
        <v>37875</v>
      </c>
      <c r="AL14" s="11">
        <v>329880.41</v>
      </c>
      <c r="AM14" s="12"/>
      <c r="AN14" s="18">
        <f t="shared" si="18"/>
        <v>409248.88</v>
      </c>
      <c r="AO14" s="32">
        <f t="shared" si="19"/>
        <v>40924.888000000006</v>
      </c>
      <c r="AP14" s="32">
        <f t="shared" si="20"/>
        <v>36832.3992</v>
      </c>
      <c r="AQ14" s="39">
        <f t="shared" si="21"/>
        <v>331491.5928</v>
      </c>
      <c r="AR14" s="11">
        <v>607744.94</v>
      </c>
      <c r="AS14" s="11">
        <v>346707.86</v>
      </c>
      <c r="AT14" s="40">
        <f t="shared" si="22"/>
        <v>346707.8620000001</v>
      </c>
      <c r="AU14" s="40">
        <f t="shared" si="23"/>
        <v>0.0020000000949949026</v>
      </c>
      <c r="AV14" s="11">
        <v>261037.08</v>
      </c>
      <c r="AW14" s="40">
        <f t="shared" si="24"/>
        <v>261037.07580000005</v>
      </c>
      <c r="AX14" s="40">
        <f t="shared" si="25"/>
        <v>-0.004199999937554821</v>
      </c>
      <c r="AY14" s="12"/>
      <c r="AZ14" s="12"/>
      <c r="BA14" s="12"/>
      <c r="BB14" s="12"/>
      <c r="BC14" s="12"/>
      <c r="BD14" s="12"/>
      <c r="BE14" s="11">
        <f t="shared" si="26"/>
        <v>0</v>
      </c>
      <c r="BF14" s="11">
        <v>3264334</v>
      </c>
      <c r="BG14" s="40">
        <f t="shared" si="2"/>
        <v>3264334.0022000005</v>
      </c>
      <c r="BH14" s="40">
        <f t="shared" si="3"/>
        <v>0.0022000004537403584</v>
      </c>
      <c r="BI14" s="46">
        <f t="shared" si="4"/>
        <v>3264334.0022000005</v>
      </c>
      <c r="BJ14" s="46">
        <f t="shared" si="5"/>
        <v>0.0022000004537403584</v>
      </c>
      <c r="BK14" s="11">
        <v>3269334</v>
      </c>
      <c r="BL14" s="12"/>
      <c r="BM14" s="11">
        <v>-5000</v>
      </c>
      <c r="BN14" s="17">
        <v>-0.06</v>
      </c>
      <c r="BO14" s="11">
        <v>348440.24</v>
      </c>
      <c r="BP14" s="11">
        <v>187336.24</v>
      </c>
      <c r="BQ14" s="11">
        <v>52005</v>
      </c>
      <c r="BR14" s="11">
        <v>109099</v>
      </c>
      <c r="BS14" s="11">
        <v>856707.86</v>
      </c>
      <c r="BT14" s="11">
        <v>346707.86</v>
      </c>
      <c r="BU14" s="11">
        <v>510000</v>
      </c>
      <c r="BV14" s="12"/>
      <c r="BW14" s="12"/>
      <c r="BX14" s="12"/>
      <c r="BY14" s="12"/>
    </row>
    <row r="15" spans="1:77" s="10" customFormat="1" ht="11.25" customHeight="1" outlineLevel="1">
      <c r="A15" s="13">
        <v>7</v>
      </c>
      <c r="B15" s="14">
        <v>301</v>
      </c>
      <c r="C15" s="15"/>
      <c r="D15" s="15"/>
      <c r="E15" s="16">
        <v>80000</v>
      </c>
      <c r="F15" s="17">
        <v>212</v>
      </c>
      <c r="G15" s="11">
        <v>1696</v>
      </c>
      <c r="H15" s="11">
        <v>0.29</v>
      </c>
      <c r="I15" s="11">
        <v>1147470.26</v>
      </c>
      <c r="J15" s="40">
        <f t="shared" si="6"/>
        <v>1147470.26</v>
      </c>
      <c r="K15" s="40">
        <f t="shared" si="7"/>
        <v>0</v>
      </c>
      <c r="L15" s="11">
        <v>830099.27</v>
      </c>
      <c r="M15" s="11">
        <v>158482.34</v>
      </c>
      <c r="N15" s="12"/>
      <c r="O15" s="12"/>
      <c r="P15" s="12"/>
      <c r="Q15" s="12"/>
      <c r="R15" s="18">
        <f t="shared" si="8"/>
        <v>988581.61</v>
      </c>
      <c r="S15" s="32">
        <f t="shared" si="9"/>
        <v>98858.16100000001</v>
      </c>
      <c r="T15" s="32">
        <f t="shared" si="1"/>
        <v>37972.344900000004</v>
      </c>
      <c r="U15" s="39">
        <f t="shared" si="10"/>
        <v>851751.1041</v>
      </c>
      <c r="V15" s="12"/>
      <c r="W15" s="12"/>
      <c r="X15" s="18">
        <f t="shared" si="11"/>
        <v>0</v>
      </c>
      <c r="Y15" s="32">
        <f t="shared" si="12"/>
        <v>0</v>
      </c>
      <c r="Z15" s="32">
        <f t="shared" si="13"/>
        <v>0</v>
      </c>
      <c r="AA15" s="39">
        <f t="shared" si="14"/>
        <v>0</v>
      </c>
      <c r="AB15" s="12"/>
      <c r="AC15" s="32">
        <f t="shared" si="15"/>
        <v>0</v>
      </c>
      <c r="AD15" s="32">
        <f t="shared" si="16"/>
        <v>0</v>
      </c>
      <c r="AE15" s="39">
        <f t="shared" si="17"/>
        <v>0</v>
      </c>
      <c r="AF15" s="12"/>
      <c r="AG15" s="12"/>
      <c r="AH15" s="12"/>
      <c r="AI15" s="12"/>
      <c r="AJ15" s="12"/>
      <c r="AK15" s="11">
        <v>32616</v>
      </c>
      <c r="AL15" s="11">
        <v>126272.65</v>
      </c>
      <c r="AM15" s="12"/>
      <c r="AN15" s="18">
        <f t="shared" si="18"/>
        <v>158888.65</v>
      </c>
      <c r="AO15" s="32">
        <f t="shared" si="19"/>
        <v>15888.865</v>
      </c>
      <c r="AP15" s="32">
        <f t="shared" si="20"/>
        <v>14299.978500000001</v>
      </c>
      <c r="AQ15" s="39">
        <f t="shared" si="21"/>
        <v>128699.8065</v>
      </c>
      <c r="AR15" s="11">
        <v>651542.59</v>
      </c>
      <c r="AS15" s="11">
        <v>114747.03</v>
      </c>
      <c r="AT15" s="40">
        <f t="shared" si="22"/>
        <v>114747.02600000001</v>
      </c>
      <c r="AU15" s="40">
        <f t="shared" si="23"/>
        <v>-0.003999999986262992</v>
      </c>
      <c r="AV15" s="11">
        <v>52272.31</v>
      </c>
      <c r="AW15" s="40">
        <f t="shared" si="24"/>
        <v>52272.32340000001</v>
      </c>
      <c r="AX15" s="40">
        <f t="shared" si="25"/>
        <v>0.013400000010733493</v>
      </c>
      <c r="AY15" s="11">
        <v>80000</v>
      </c>
      <c r="AZ15" s="12"/>
      <c r="BA15" s="12"/>
      <c r="BB15" s="11">
        <v>327621.26</v>
      </c>
      <c r="BC15" s="11">
        <v>76901.99</v>
      </c>
      <c r="BD15" s="12"/>
      <c r="BE15" s="11">
        <f t="shared" si="26"/>
        <v>484523.25</v>
      </c>
      <c r="BF15" s="11">
        <v>495927.96</v>
      </c>
      <c r="BG15" s="40">
        <f t="shared" si="2"/>
        <v>495927.9506000001</v>
      </c>
      <c r="BH15" s="40">
        <f t="shared" si="3"/>
        <v>-0.009399999922607094</v>
      </c>
      <c r="BI15" s="46">
        <f t="shared" si="4"/>
        <v>980451.2006000001</v>
      </c>
      <c r="BJ15" s="46">
        <f t="shared" si="5"/>
        <v>484523.2406000001</v>
      </c>
      <c r="BK15" s="12"/>
      <c r="BL15" s="11">
        <v>495927.96</v>
      </c>
      <c r="BM15" s="12"/>
      <c r="BN15" s="12"/>
      <c r="BO15" s="11">
        <v>115320.71</v>
      </c>
      <c r="BP15" s="11">
        <v>61956.71</v>
      </c>
      <c r="BQ15" s="11">
        <v>17212</v>
      </c>
      <c r="BR15" s="11">
        <v>36152</v>
      </c>
      <c r="BS15" s="11">
        <v>624747.03</v>
      </c>
      <c r="BT15" s="11">
        <v>114747.03</v>
      </c>
      <c r="BU15" s="11">
        <v>510000</v>
      </c>
      <c r="BV15" s="12"/>
      <c r="BW15" s="12"/>
      <c r="BX15" s="12"/>
      <c r="BY15" s="12"/>
    </row>
    <row r="16" spans="1:77" s="10" customFormat="1" ht="11.25" customHeight="1" outlineLevel="1">
      <c r="A16" s="13">
        <v>8</v>
      </c>
      <c r="B16" s="14">
        <v>316</v>
      </c>
      <c r="C16" s="15"/>
      <c r="D16" s="15"/>
      <c r="E16" s="16">
        <v>181250</v>
      </c>
      <c r="F16" s="17">
        <v>170</v>
      </c>
      <c r="G16" s="11">
        <v>1360</v>
      </c>
      <c r="H16" s="11"/>
      <c r="I16" s="11">
        <v>2254546.09</v>
      </c>
      <c r="J16" s="40">
        <f t="shared" si="6"/>
        <v>2254546.0900000003</v>
      </c>
      <c r="K16" s="40">
        <f t="shared" si="7"/>
        <v>0</v>
      </c>
      <c r="L16" s="11">
        <v>1460530.58</v>
      </c>
      <c r="M16" s="11">
        <v>486843.56</v>
      </c>
      <c r="N16" s="12"/>
      <c r="O16" s="12"/>
      <c r="P16" s="12"/>
      <c r="Q16" s="12"/>
      <c r="R16" s="18">
        <f t="shared" si="8"/>
        <v>1947374.1400000001</v>
      </c>
      <c r="S16" s="32">
        <f t="shared" si="9"/>
        <v>194737.41400000002</v>
      </c>
      <c r="T16" s="32">
        <f t="shared" si="1"/>
        <v>137013.67260000002</v>
      </c>
      <c r="U16" s="39">
        <f t="shared" si="10"/>
        <v>1615623.0534</v>
      </c>
      <c r="V16" s="12"/>
      <c r="W16" s="12"/>
      <c r="X16" s="18">
        <f t="shared" si="11"/>
        <v>0</v>
      </c>
      <c r="Y16" s="32">
        <f t="shared" si="12"/>
        <v>0</v>
      </c>
      <c r="Z16" s="32">
        <f t="shared" si="13"/>
        <v>0</v>
      </c>
      <c r="AA16" s="39">
        <f t="shared" si="14"/>
        <v>0</v>
      </c>
      <c r="AB16" s="11">
        <v>120833.33</v>
      </c>
      <c r="AC16" s="32">
        <f t="shared" si="15"/>
        <v>12083.333</v>
      </c>
      <c r="AD16" s="32">
        <f t="shared" si="16"/>
        <v>10874.9997</v>
      </c>
      <c r="AE16" s="39">
        <f t="shared" si="17"/>
        <v>97874.9973</v>
      </c>
      <c r="AF16" s="12"/>
      <c r="AG16" s="12"/>
      <c r="AH16" s="12"/>
      <c r="AI16" s="12"/>
      <c r="AJ16" s="12"/>
      <c r="AK16" s="11">
        <v>37875</v>
      </c>
      <c r="AL16" s="11">
        <v>148463.62</v>
      </c>
      <c r="AM16" s="12"/>
      <c r="AN16" s="18">
        <f t="shared" si="18"/>
        <v>186338.62</v>
      </c>
      <c r="AO16" s="32">
        <f t="shared" si="19"/>
        <v>18633.862</v>
      </c>
      <c r="AP16" s="32">
        <f t="shared" si="20"/>
        <v>16770.4758</v>
      </c>
      <c r="AQ16" s="39">
        <f t="shared" si="21"/>
        <v>150934.28220000002</v>
      </c>
      <c r="AR16" s="11">
        <v>390113.77</v>
      </c>
      <c r="AS16" s="11">
        <v>225454.63</v>
      </c>
      <c r="AT16" s="40">
        <f t="shared" si="22"/>
        <v>225454.60900000003</v>
      </c>
      <c r="AU16" s="40">
        <f t="shared" si="23"/>
        <v>-0.02099999997881241</v>
      </c>
      <c r="AV16" s="11">
        <v>164659.14</v>
      </c>
      <c r="AW16" s="40">
        <f t="shared" si="24"/>
        <v>164659.14810000002</v>
      </c>
      <c r="AX16" s="40">
        <f t="shared" si="25"/>
        <v>0.00810000000637956</v>
      </c>
      <c r="AY16" s="12"/>
      <c r="AZ16" s="12"/>
      <c r="BA16" s="12"/>
      <c r="BB16" s="12"/>
      <c r="BC16" s="12"/>
      <c r="BD16" s="12"/>
      <c r="BE16" s="11">
        <f t="shared" si="26"/>
        <v>0</v>
      </c>
      <c r="BF16" s="11">
        <v>1864432.32</v>
      </c>
      <c r="BG16" s="40">
        <f t="shared" si="2"/>
        <v>1864432.3329</v>
      </c>
      <c r="BH16" s="40">
        <f t="shared" si="3"/>
        <v>0.012899999972432852</v>
      </c>
      <c r="BI16" s="46">
        <f t="shared" si="4"/>
        <v>1864432.3329</v>
      </c>
      <c r="BJ16" s="46">
        <f t="shared" si="5"/>
        <v>0.012899999972432852</v>
      </c>
      <c r="BK16" s="11">
        <v>977292</v>
      </c>
      <c r="BL16" s="11">
        <v>887140.32</v>
      </c>
      <c r="BM16" s="12"/>
      <c r="BN16" s="12"/>
      <c r="BO16" s="11">
        <v>226580.68</v>
      </c>
      <c r="BP16" s="11">
        <v>122326.68</v>
      </c>
      <c r="BQ16" s="11">
        <v>33817</v>
      </c>
      <c r="BR16" s="11">
        <v>70437</v>
      </c>
      <c r="BS16" s="11">
        <v>607954.63</v>
      </c>
      <c r="BT16" s="11">
        <v>225454.63</v>
      </c>
      <c r="BU16" s="11">
        <v>382500</v>
      </c>
      <c r="BV16" s="12"/>
      <c r="BW16" s="12"/>
      <c r="BX16" s="12"/>
      <c r="BY16" s="12"/>
    </row>
    <row r="17" spans="1:77" s="10" customFormat="1" ht="11.25" customHeight="1" outlineLevel="1">
      <c r="A17" s="13">
        <v>11</v>
      </c>
      <c r="B17" s="14">
        <v>272</v>
      </c>
      <c r="C17" s="15"/>
      <c r="D17" s="15"/>
      <c r="E17" s="16">
        <v>325000</v>
      </c>
      <c r="F17" s="17">
        <v>215</v>
      </c>
      <c r="G17" s="11">
        <v>1720</v>
      </c>
      <c r="H17" s="11">
        <v>1290999.99</v>
      </c>
      <c r="I17" s="11">
        <v>7539563.3</v>
      </c>
      <c r="J17" s="40">
        <f t="shared" si="6"/>
        <v>7539563.3</v>
      </c>
      <c r="K17" s="40">
        <f t="shared" si="7"/>
        <v>0</v>
      </c>
      <c r="L17" s="11">
        <v>3409806.15</v>
      </c>
      <c r="M17" s="11">
        <v>1087013.79</v>
      </c>
      <c r="N17" s="12"/>
      <c r="O17" s="12"/>
      <c r="P17" s="12"/>
      <c r="Q17" s="12"/>
      <c r="R17" s="18">
        <f t="shared" si="8"/>
        <v>4496819.9399999995</v>
      </c>
      <c r="S17" s="32">
        <f t="shared" si="9"/>
        <v>449681.99399999995</v>
      </c>
      <c r="T17" s="32">
        <f t="shared" si="1"/>
        <v>297836.7765999999</v>
      </c>
      <c r="U17" s="39">
        <f t="shared" si="10"/>
        <v>3749301.1693999995</v>
      </c>
      <c r="V17" s="12"/>
      <c r="W17" s="12"/>
      <c r="X17" s="18">
        <f t="shared" si="11"/>
        <v>0</v>
      </c>
      <c r="Y17" s="32">
        <f t="shared" si="12"/>
        <v>0</v>
      </c>
      <c r="Z17" s="32">
        <f t="shared" si="13"/>
        <v>0</v>
      </c>
      <c r="AA17" s="39">
        <f t="shared" si="14"/>
        <v>0</v>
      </c>
      <c r="AB17" s="11">
        <v>2391861.54</v>
      </c>
      <c r="AC17" s="32">
        <f>AB17*0.1-69546.85</f>
        <v>169639.304</v>
      </c>
      <c r="AD17" s="32">
        <f t="shared" si="16"/>
        <v>222222.22360000003</v>
      </c>
      <c r="AE17" s="39">
        <f t="shared" si="17"/>
        <v>2000000.0124</v>
      </c>
      <c r="AF17" s="12"/>
      <c r="AG17" s="12"/>
      <c r="AH17" s="12"/>
      <c r="AI17" s="12"/>
      <c r="AJ17" s="12"/>
      <c r="AK17" s="12"/>
      <c r="AL17" s="11">
        <v>650881.82</v>
      </c>
      <c r="AM17" s="12"/>
      <c r="AN17" s="18">
        <f t="shared" si="18"/>
        <v>650881.82</v>
      </c>
      <c r="AO17" s="32">
        <f t="shared" si="19"/>
        <v>65088.182</v>
      </c>
      <c r="AP17" s="32">
        <f t="shared" si="20"/>
        <v>58579.36379999999</v>
      </c>
      <c r="AQ17" s="39">
        <f t="shared" si="21"/>
        <v>527214.2741999999</v>
      </c>
      <c r="AR17" s="11">
        <v>3359061.58</v>
      </c>
      <c r="AS17" s="11">
        <v>684409.48</v>
      </c>
      <c r="AT17" s="40">
        <f t="shared" si="22"/>
        <v>684409.48</v>
      </c>
      <c r="AU17" s="40">
        <f t="shared" si="23"/>
        <v>0</v>
      </c>
      <c r="AV17" s="11">
        <v>578638.38</v>
      </c>
      <c r="AW17" s="40">
        <f t="shared" si="24"/>
        <v>578638.364</v>
      </c>
      <c r="AX17" s="40">
        <f t="shared" si="25"/>
        <v>-0.01600000006146729</v>
      </c>
      <c r="AY17" s="12"/>
      <c r="AZ17" s="12"/>
      <c r="BA17" s="12"/>
      <c r="BB17" s="12"/>
      <c r="BC17" s="12"/>
      <c r="BD17" s="11">
        <v>2096013.72</v>
      </c>
      <c r="BE17" s="11">
        <f t="shared" si="26"/>
        <v>2096013.72</v>
      </c>
      <c r="BF17" s="11">
        <v>5471501.71</v>
      </c>
      <c r="BG17" s="40">
        <f t="shared" si="2"/>
        <v>5471501.725999999</v>
      </c>
      <c r="BH17" s="40">
        <f t="shared" si="3"/>
        <v>0.01599999889731407</v>
      </c>
      <c r="BI17" s="46">
        <f t="shared" si="4"/>
        <v>7567515.445999999</v>
      </c>
      <c r="BJ17" s="46">
        <f t="shared" si="5"/>
        <v>2096013.7359999986</v>
      </c>
      <c r="BK17" s="11">
        <v>2891000</v>
      </c>
      <c r="BL17" s="11">
        <v>2580501.71</v>
      </c>
      <c r="BM17" s="12"/>
      <c r="BN17" s="12"/>
      <c r="BO17" s="11">
        <v>727583.6</v>
      </c>
      <c r="BP17" s="11">
        <v>526283.6</v>
      </c>
      <c r="BQ17" s="11">
        <v>76344</v>
      </c>
      <c r="BR17" s="11">
        <v>124956</v>
      </c>
      <c r="BS17" s="11">
        <v>1753179.66</v>
      </c>
      <c r="BT17" s="11">
        <v>684409.48</v>
      </c>
      <c r="BU17" s="11">
        <v>510000</v>
      </c>
      <c r="BV17" s="12"/>
      <c r="BW17" s="11">
        <v>558770.18</v>
      </c>
      <c r="BX17" s="12"/>
      <c r="BY17" s="12"/>
    </row>
    <row r="18" spans="1:77" s="10" customFormat="1" ht="11.25" customHeight="1" outlineLevel="1">
      <c r="A18" s="13">
        <v>15</v>
      </c>
      <c r="B18" s="14">
        <v>325</v>
      </c>
      <c r="C18" s="15"/>
      <c r="D18" s="15"/>
      <c r="E18" s="16">
        <v>88000</v>
      </c>
      <c r="F18" s="17">
        <v>49</v>
      </c>
      <c r="G18" s="17">
        <v>392</v>
      </c>
      <c r="H18" s="11"/>
      <c r="I18" s="11">
        <v>236270.54</v>
      </c>
      <c r="J18" s="40">
        <f t="shared" si="6"/>
        <v>236270.53999999998</v>
      </c>
      <c r="K18" s="40">
        <f t="shared" si="7"/>
        <v>0</v>
      </c>
      <c r="L18" s="11">
        <v>176547.68</v>
      </c>
      <c r="M18" s="11">
        <v>59722.86</v>
      </c>
      <c r="N18" s="12"/>
      <c r="O18" s="12"/>
      <c r="P18" s="12"/>
      <c r="Q18" s="12"/>
      <c r="R18" s="18">
        <f t="shared" si="8"/>
        <v>236270.53999999998</v>
      </c>
      <c r="S18" s="32">
        <f t="shared" si="9"/>
        <v>23627.054</v>
      </c>
      <c r="T18" s="32">
        <f t="shared" si="1"/>
        <v>8057.826599999998</v>
      </c>
      <c r="U18" s="39">
        <f t="shared" si="10"/>
        <v>204585.65939999997</v>
      </c>
      <c r="V18" s="12"/>
      <c r="W18" s="12"/>
      <c r="X18" s="18">
        <f t="shared" si="11"/>
        <v>0</v>
      </c>
      <c r="Y18" s="32">
        <f t="shared" si="12"/>
        <v>0</v>
      </c>
      <c r="Z18" s="32">
        <f t="shared" si="13"/>
        <v>0</v>
      </c>
      <c r="AA18" s="39">
        <f t="shared" si="14"/>
        <v>0</v>
      </c>
      <c r="AB18" s="12"/>
      <c r="AC18" s="32">
        <f t="shared" si="15"/>
        <v>0</v>
      </c>
      <c r="AD18" s="32">
        <f t="shared" si="16"/>
        <v>0</v>
      </c>
      <c r="AE18" s="39">
        <f t="shared" si="17"/>
        <v>0</v>
      </c>
      <c r="AF18" s="12"/>
      <c r="AG18" s="12"/>
      <c r="AH18" s="12"/>
      <c r="AI18" s="12"/>
      <c r="AJ18" s="12"/>
      <c r="AK18" s="12"/>
      <c r="AL18" s="12"/>
      <c r="AM18" s="12"/>
      <c r="AN18" s="18">
        <f t="shared" si="18"/>
        <v>0</v>
      </c>
      <c r="AO18" s="32">
        <f t="shared" si="19"/>
        <v>0</v>
      </c>
      <c r="AP18" s="32">
        <f t="shared" si="20"/>
        <v>0</v>
      </c>
      <c r="AQ18" s="39">
        <f t="shared" si="21"/>
        <v>0</v>
      </c>
      <c r="AR18" s="11">
        <v>31684.89</v>
      </c>
      <c r="AS18" s="11">
        <v>23627.06</v>
      </c>
      <c r="AT18" s="40">
        <f t="shared" si="22"/>
        <v>23627.054</v>
      </c>
      <c r="AU18" s="40">
        <f t="shared" si="23"/>
        <v>-0.006000000001222361</v>
      </c>
      <c r="AV18" s="11">
        <v>8057.83</v>
      </c>
      <c r="AW18" s="40">
        <f t="shared" si="24"/>
        <v>8057.826599999998</v>
      </c>
      <c r="AX18" s="40">
        <f t="shared" si="25"/>
        <v>-0.0034000000023297616</v>
      </c>
      <c r="AY18" s="12"/>
      <c r="AZ18" s="12"/>
      <c r="BA18" s="12"/>
      <c r="BB18" s="12"/>
      <c r="BC18" s="12"/>
      <c r="BD18" s="12"/>
      <c r="BE18" s="11">
        <f t="shared" si="26"/>
        <v>0</v>
      </c>
      <c r="BF18" s="11">
        <v>195660.65</v>
      </c>
      <c r="BG18" s="40">
        <f t="shared" si="2"/>
        <v>195660.65939999997</v>
      </c>
      <c r="BH18" s="40">
        <f t="shared" si="3"/>
        <v>0.009399999980814755</v>
      </c>
      <c r="BI18" s="46">
        <f t="shared" si="4"/>
        <v>195660.65939999997</v>
      </c>
      <c r="BJ18" s="46">
        <f t="shared" si="5"/>
        <v>0.009399999980814755</v>
      </c>
      <c r="BK18" s="12"/>
      <c r="BL18" s="11">
        <v>195660.65</v>
      </c>
      <c r="BM18" s="12"/>
      <c r="BN18" s="11">
        <v>8925</v>
      </c>
      <c r="BO18" s="11">
        <v>23242.44</v>
      </c>
      <c r="BP18" s="11">
        <v>12323.44</v>
      </c>
      <c r="BQ18" s="11">
        <v>3475</v>
      </c>
      <c r="BR18" s="11">
        <v>7444</v>
      </c>
      <c r="BS18" s="11">
        <v>151127.06</v>
      </c>
      <c r="BT18" s="11">
        <v>23627.06</v>
      </c>
      <c r="BU18" s="11">
        <v>127500</v>
      </c>
      <c r="BV18" s="12"/>
      <c r="BW18" s="12"/>
      <c r="BX18" s="11">
        <v>4565.22</v>
      </c>
      <c r="BY18" s="11">
        <v>4565.22</v>
      </c>
    </row>
    <row r="19" spans="1:77" s="10" customFormat="1" ht="11.25" customHeight="1" outlineLevel="1">
      <c r="A19" s="13">
        <v>16</v>
      </c>
      <c r="B19" s="14">
        <v>310</v>
      </c>
      <c r="C19" s="15"/>
      <c r="D19" s="15"/>
      <c r="E19" s="16">
        <v>90000</v>
      </c>
      <c r="F19" s="17">
        <v>235</v>
      </c>
      <c r="G19" s="11">
        <v>1880</v>
      </c>
      <c r="H19" s="11"/>
      <c r="I19" s="11">
        <v>2136617.34</v>
      </c>
      <c r="J19" s="40">
        <f t="shared" si="6"/>
        <v>2136617.34</v>
      </c>
      <c r="K19" s="40">
        <f t="shared" si="7"/>
        <v>0</v>
      </c>
      <c r="L19" s="11">
        <v>1032149.7</v>
      </c>
      <c r="M19" s="11">
        <v>343647.83</v>
      </c>
      <c r="N19" s="12"/>
      <c r="O19" s="12"/>
      <c r="P19" s="12"/>
      <c r="Q19" s="12"/>
      <c r="R19" s="18">
        <f t="shared" si="8"/>
        <v>1375797.53</v>
      </c>
      <c r="S19" s="32">
        <f t="shared" si="9"/>
        <v>137579.753</v>
      </c>
      <c r="T19" s="32">
        <f t="shared" si="1"/>
        <v>72821.7777</v>
      </c>
      <c r="U19" s="39">
        <f t="shared" si="10"/>
        <v>1165395.9993</v>
      </c>
      <c r="V19" s="12"/>
      <c r="W19" s="12"/>
      <c r="X19" s="18">
        <f t="shared" si="11"/>
        <v>0</v>
      </c>
      <c r="Y19" s="32">
        <f t="shared" si="12"/>
        <v>0</v>
      </c>
      <c r="Z19" s="32">
        <f t="shared" si="13"/>
        <v>0</v>
      </c>
      <c r="AA19" s="39">
        <f t="shared" si="14"/>
        <v>0</v>
      </c>
      <c r="AB19" s="12"/>
      <c r="AC19" s="32">
        <f t="shared" si="15"/>
        <v>0</v>
      </c>
      <c r="AD19" s="32">
        <f t="shared" si="16"/>
        <v>0</v>
      </c>
      <c r="AE19" s="39">
        <f t="shared" si="17"/>
        <v>0</v>
      </c>
      <c r="AF19" s="12"/>
      <c r="AG19" s="12"/>
      <c r="AH19" s="12"/>
      <c r="AI19" s="12"/>
      <c r="AJ19" s="12"/>
      <c r="AK19" s="12"/>
      <c r="AL19" s="11">
        <v>52898.17</v>
      </c>
      <c r="AM19" s="11">
        <v>707921.64</v>
      </c>
      <c r="AN19" s="18">
        <f t="shared" si="18"/>
        <v>760819.81</v>
      </c>
      <c r="AO19" s="32">
        <f t="shared" si="19"/>
        <v>76081.98100000001</v>
      </c>
      <c r="AP19" s="32">
        <f t="shared" si="20"/>
        <v>68473.7829</v>
      </c>
      <c r="AQ19" s="39">
        <f t="shared" si="21"/>
        <v>616264.0461</v>
      </c>
      <c r="AR19" s="11">
        <v>354957.28</v>
      </c>
      <c r="AS19" s="11">
        <v>213661.72</v>
      </c>
      <c r="AT19" s="40">
        <f t="shared" si="22"/>
        <v>213661.734</v>
      </c>
      <c r="AU19" s="40">
        <f t="shared" si="23"/>
        <v>0.013999999995576218</v>
      </c>
      <c r="AV19" s="11">
        <v>141295.56</v>
      </c>
      <c r="AW19" s="40">
        <f t="shared" si="24"/>
        <v>141295.56060000003</v>
      </c>
      <c r="AX19" s="40">
        <f t="shared" si="25"/>
        <v>0.0006000000284984708</v>
      </c>
      <c r="AY19" s="12"/>
      <c r="AZ19" s="12"/>
      <c r="BA19" s="12"/>
      <c r="BB19" s="12"/>
      <c r="BC19" s="12"/>
      <c r="BD19" s="12"/>
      <c r="BE19" s="11">
        <f t="shared" si="26"/>
        <v>0</v>
      </c>
      <c r="BF19" s="11">
        <v>1781660.06</v>
      </c>
      <c r="BG19" s="40">
        <f t="shared" si="2"/>
        <v>1781660.0454000002</v>
      </c>
      <c r="BH19" s="40">
        <f t="shared" si="3"/>
        <v>-0.014599999878555536</v>
      </c>
      <c r="BI19" s="46">
        <f t="shared" si="4"/>
        <v>1781660.0454000002</v>
      </c>
      <c r="BJ19" s="46">
        <f t="shared" si="5"/>
        <v>-0.014599999878555536</v>
      </c>
      <c r="BK19" s="12"/>
      <c r="BL19" s="11">
        <v>1781660.06</v>
      </c>
      <c r="BM19" s="12"/>
      <c r="BN19" s="12"/>
      <c r="BO19" s="11">
        <v>214728.77</v>
      </c>
      <c r="BP19" s="11">
        <v>115369.77</v>
      </c>
      <c r="BQ19" s="11">
        <v>32048</v>
      </c>
      <c r="BR19" s="11">
        <v>67311</v>
      </c>
      <c r="BS19" s="11">
        <v>723661.72</v>
      </c>
      <c r="BT19" s="11">
        <v>213661.72</v>
      </c>
      <c r="BU19" s="11">
        <v>510000</v>
      </c>
      <c r="BV19" s="12"/>
      <c r="BW19" s="12"/>
      <c r="BX19" s="12"/>
      <c r="BY19" s="12"/>
    </row>
    <row r="20" spans="1:77" s="10" customFormat="1" ht="11.25" customHeight="1" outlineLevel="1">
      <c r="A20" s="13">
        <v>17</v>
      </c>
      <c r="B20" s="14">
        <v>295</v>
      </c>
      <c r="C20" s="15"/>
      <c r="D20" s="15"/>
      <c r="E20" s="16">
        <v>88000</v>
      </c>
      <c r="F20" s="17">
        <v>225</v>
      </c>
      <c r="G20" s="11">
        <v>1800</v>
      </c>
      <c r="H20" s="11"/>
      <c r="I20" s="11">
        <v>1277039.61</v>
      </c>
      <c r="J20" s="40">
        <f t="shared" si="6"/>
        <v>1277039.6099999999</v>
      </c>
      <c r="K20" s="40">
        <f t="shared" si="7"/>
        <v>0</v>
      </c>
      <c r="L20" s="11">
        <v>851319.72</v>
      </c>
      <c r="M20" s="11">
        <v>242630.4</v>
      </c>
      <c r="N20" s="12"/>
      <c r="O20" s="12"/>
      <c r="P20" s="12"/>
      <c r="Q20" s="12"/>
      <c r="R20" s="18">
        <f t="shared" si="8"/>
        <v>1093950.1199999999</v>
      </c>
      <c r="S20" s="32">
        <f t="shared" si="9"/>
        <v>109395.01199999999</v>
      </c>
      <c r="T20" s="32">
        <f t="shared" si="1"/>
        <v>47455.51079999999</v>
      </c>
      <c r="U20" s="39">
        <f t="shared" si="10"/>
        <v>937099.5972</v>
      </c>
      <c r="V20" s="12"/>
      <c r="W20" s="12"/>
      <c r="X20" s="18">
        <f t="shared" si="11"/>
        <v>0</v>
      </c>
      <c r="Y20" s="32">
        <f t="shared" si="12"/>
        <v>0</v>
      </c>
      <c r="Z20" s="32">
        <f t="shared" si="13"/>
        <v>0</v>
      </c>
      <c r="AA20" s="39">
        <f t="shared" si="14"/>
        <v>0</v>
      </c>
      <c r="AB20" s="11">
        <v>59104.94</v>
      </c>
      <c r="AC20" s="32">
        <f t="shared" si="15"/>
        <v>5910.494000000001</v>
      </c>
      <c r="AD20" s="32">
        <f t="shared" si="16"/>
        <v>5319.444600000001</v>
      </c>
      <c r="AE20" s="39">
        <f t="shared" si="17"/>
        <v>47875.0014</v>
      </c>
      <c r="AF20" s="11">
        <v>25290.53</v>
      </c>
      <c r="AG20" s="12"/>
      <c r="AH20" s="12"/>
      <c r="AI20" s="12"/>
      <c r="AJ20" s="12"/>
      <c r="AK20" s="12"/>
      <c r="AL20" s="11">
        <v>89295.48</v>
      </c>
      <c r="AM20" s="11">
        <v>9398.54</v>
      </c>
      <c r="AN20" s="18">
        <f t="shared" si="18"/>
        <v>123984.54999999999</v>
      </c>
      <c r="AO20" s="32">
        <f t="shared" si="19"/>
        <v>12398.455</v>
      </c>
      <c r="AP20" s="32">
        <f t="shared" si="20"/>
        <v>11158.609499999999</v>
      </c>
      <c r="AQ20" s="39">
        <f t="shared" si="21"/>
        <v>100427.48549999998</v>
      </c>
      <c r="AR20" s="11">
        <v>191637.53</v>
      </c>
      <c r="AS20" s="11">
        <v>127703.98</v>
      </c>
      <c r="AT20" s="40">
        <f t="shared" si="22"/>
        <v>127703.961</v>
      </c>
      <c r="AU20" s="40">
        <f t="shared" si="23"/>
        <v>-0.01900000000023283</v>
      </c>
      <c r="AV20" s="11">
        <v>63933.55</v>
      </c>
      <c r="AW20" s="40">
        <f t="shared" si="24"/>
        <v>63933.56489999999</v>
      </c>
      <c r="AX20" s="40">
        <f t="shared" si="25"/>
        <v>0.01489999998739222</v>
      </c>
      <c r="AY20" s="12"/>
      <c r="AZ20" s="12"/>
      <c r="BA20" s="12"/>
      <c r="BB20" s="12"/>
      <c r="BC20" s="12"/>
      <c r="BD20" s="12"/>
      <c r="BE20" s="11">
        <f t="shared" si="26"/>
        <v>0</v>
      </c>
      <c r="BF20" s="11">
        <v>1085402.08</v>
      </c>
      <c r="BG20" s="40">
        <f t="shared" si="2"/>
        <v>1085402.0840999999</v>
      </c>
      <c r="BH20" s="40">
        <f t="shared" si="3"/>
        <v>0.004099999787285924</v>
      </c>
      <c r="BI20" s="46">
        <f t="shared" si="4"/>
        <v>1085402.0840999999</v>
      </c>
      <c r="BJ20" s="46">
        <f t="shared" si="5"/>
        <v>0.004099999787285924</v>
      </c>
      <c r="BK20" s="12"/>
      <c r="BL20" s="11">
        <v>1085402.08</v>
      </c>
      <c r="BM20" s="12"/>
      <c r="BN20" s="12"/>
      <c r="BO20" s="11">
        <v>128340.87</v>
      </c>
      <c r="BP20" s="11">
        <v>68951.87</v>
      </c>
      <c r="BQ20" s="11">
        <v>19154</v>
      </c>
      <c r="BR20" s="11">
        <v>40235</v>
      </c>
      <c r="BS20" s="11">
        <v>637703.98</v>
      </c>
      <c r="BT20" s="11">
        <v>127703.98</v>
      </c>
      <c r="BU20" s="11">
        <v>510000</v>
      </c>
      <c r="BV20" s="12"/>
      <c r="BW20" s="12"/>
      <c r="BX20" s="12"/>
      <c r="BY20" s="12"/>
    </row>
    <row r="21" spans="1:77" s="10" customFormat="1" ht="11.25" customHeight="1" outlineLevel="1">
      <c r="A21" s="13">
        <v>18</v>
      </c>
      <c r="B21" s="14">
        <v>73</v>
      </c>
      <c r="C21" s="15"/>
      <c r="D21" s="15"/>
      <c r="E21" s="16">
        <v>130000</v>
      </c>
      <c r="F21" s="17">
        <v>211</v>
      </c>
      <c r="G21" s="11">
        <v>1688</v>
      </c>
      <c r="H21" s="11">
        <v>324000</v>
      </c>
      <c r="I21" s="11">
        <v>2191930.01</v>
      </c>
      <c r="J21" s="40">
        <f t="shared" si="6"/>
        <v>2191930.0100000002</v>
      </c>
      <c r="K21" s="40">
        <f t="shared" si="7"/>
        <v>0</v>
      </c>
      <c r="L21" s="11">
        <v>1346438.8</v>
      </c>
      <c r="M21" s="11">
        <v>407532.32</v>
      </c>
      <c r="N21" s="12"/>
      <c r="O21" s="12"/>
      <c r="P21" s="12"/>
      <c r="Q21" s="12"/>
      <c r="R21" s="18">
        <f t="shared" si="8"/>
        <v>1753971.12</v>
      </c>
      <c r="S21" s="32">
        <f t="shared" si="9"/>
        <v>175397.11200000002</v>
      </c>
      <c r="T21" s="32">
        <f t="shared" si="1"/>
        <v>106857.40080000002</v>
      </c>
      <c r="U21" s="39">
        <f t="shared" si="10"/>
        <v>1471716.6072000002</v>
      </c>
      <c r="V21" s="12"/>
      <c r="W21" s="12"/>
      <c r="X21" s="18">
        <f t="shared" si="11"/>
        <v>0</v>
      </c>
      <c r="Y21" s="32">
        <f t="shared" si="12"/>
        <v>0</v>
      </c>
      <c r="Z21" s="32">
        <f t="shared" si="13"/>
        <v>0</v>
      </c>
      <c r="AA21" s="39">
        <f t="shared" si="14"/>
        <v>0</v>
      </c>
      <c r="AB21" s="12"/>
      <c r="AC21" s="32">
        <f t="shared" si="15"/>
        <v>0</v>
      </c>
      <c r="AD21" s="32">
        <f t="shared" si="16"/>
        <v>0</v>
      </c>
      <c r="AE21" s="39">
        <f t="shared" si="17"/>
        <v>0</v>
      </c>
      <c r="AF21" s="12"/>
      <c r="AG21" s="12"/>
      <c r="AH21" s="12"/>
      <c r="AI21" s="12"/>
      <c r="AJ21" s="12"/>
      <c r="AK21" s="11">
        <v>62770.38</v>
      </c>
      <c r="AL21" s="11">
        <v>183626</v>
      </c>
      <c r="AM21" s="11">
        <v>191562.51</v>
      </c>
      <c r="AN21" s="18">
        <f t="shared" si="18"/>
        <v>437958.89</v>
      </c>
      <c r="AO21" s="32">
        <f t="shared" si="19"/>
        <v>43795.889</v>
      </c>
      <c r="AP21" s="32">
        <f t="shared" si="20"/>
        <v>39416.3001</v>
      </c>
      <c r="AQ21" s="39">
        <f t="shared" si="21"/>
        <v>354746.7009</v>
      </c>
      <c r="AR21" s="11">
        <v>465466.71</v>
      </c>
      <c r="AS21" s="11">
        <v>219193</v>
      </c>
      <c r="AT21" s="40">
        <f t="shared" si="22"/>
        <v>219193.00100000002</v>
      </c>
      <c r="AU21" s="40">
        <f t="shared" si="23"/>
        <v>0.0010000000183936208</v>
      </c>
      <c r="AV21" s="11">
        <v>146273.71</v>
      </c>
      <c r="AW21" s="40">
        <f t="shared" si="24"/>
        <v>146273.70090000003</v>
      </c>
      <c r="AX21" s="40">
        <f t="shared" si="25"/>
        <v>-0.00909999996656552</v>
      </c>
      <c r="AY21" s="11">
        <v>100000</v>
      </c>
      <c r="AZ21" s="12"/>
      <c r="BA21" s="12"/>
      <c r="BB21" s="12"/>
      <c r="BC21" s="12"/>
      <c r="BD21" s="12"/>
      <c r="BE21" s="11">
        <f t="shared" si="26"/>
        <v>100000</v>
      </c>
      <c r="BF21" s="11">
        <v>2050463.3</v>
      </c>
      <c r="BG21" s="40">
        <f t="shared" si="2"/>
        <v>2050463.3081</v>
      </c>
      <c r="BH21" s="40">
        <f t="shared" si="3"/>
        <v>0.00809999997727573</v>
      </c>
      <c r="BI21" s="46">
        <f t="shared" si="4"/>
        <v>2150463.3081</v>
      </c>
      <c r="BJ21" s="46">
        <f t="shared" si="5"/>
        <v>100000.00809999998</v>
      </c>
      <c r="BK21" s="11">
        <v>324000</v>
      </c>
      <c r="BL21" s="11">
        <v>1726463.3</v>
      </c>
      <c r="BM21" s="12"/>
      <c r="BN21" s="12"/>
      <c r="BO21" s="11">
        <v>220289.02</v>
      </c>
      <c r="BP21" s="11">
        <v>118357.02</v>
      </c>
      <c r="BQ21" s="11">
        <v>32879</v>
      </c>
      <c r="BR21" s="11">
        <v>69053</v>
      </c>
      <c r="BS21" s="11">
        <v>729193</v>
      </c>
      <c r="BT21" s="11">
        <v>219193</v>
      </c>
      <c r="BU21" s="11">
        <v>510000</v>
      </c>
      <c r="BV21" s="12"/>
      <c r="BW21" s="12"/>
      <c r="BX21" s="12"/>
      <c r="BY21" s="12"/>
    </row>
  </sheetData>
  <sheetProtection/>
  <autoFilter ref="A8:BY16"/>
  <mergeCells count="7">
    <mergeCell ref="AF5:AQ5"/>
    <mergeCell ref="AR5:AX5"/>
    <mergeCell ref="AY5:BE5"/>
    <mergeCell ref="BG5:BH5"/>
    <mergeCell ref="L5:U5"/>
    <mergeCell ref="V5:AA5"/>
    <mergeCell ref="AB5:A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Ренат</cp:lastModifiedBy>
  <cp:lastPrinted>2020-02-13T07:12:54Z</cp:lastPrinted>
  <dcterms:created xsi:type="dcterms:W3CDTF">2020-02-12T05:44:33Z</dcterms:created>
  <dcterms:modified xsi:type="dcterms:W3CDTF">2020-05-14T06:14:26Z</dcterms:modified>
  <cp:category/>
  <cp:version/>
  <cp:contentType/>
  <cp:contentStatus/>
  <cp:revision>1</cp:revision>
</cp:coreProperties>
</file>