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<sst xmlns="http://schemas.openxmlformats.org/spreadsheetml/2006/main" count="79" uniqueCount="42">
  <si>
    <t>Анализ продаж и оборачиваемости</t>
  </si>
  <si>
    <t>Параметры:</t>
  </si>
  <si>
    <t>Дата начала: 01.01.2018</t>
  </si>
  <si>
    <t>Дата конца: 04.10.2018</t>
  </si>
  <si>
    <t xml:space="preserve">Тип цен: </t>
  </si>
  <si>
    <t>Отбор:</t>
  </si>
  <si>
    <t>Номенклатура.Вид номенклатуры</t>
  </si>
  <si>
    <t>Итого</t>
  </si>
  <si>
    <t>Номенклатура</t>
  </si>
  <si>
    <t>Дней наличия остатка</t>
  </si>
  <si>
    <t>Количество дней отсутствия остатка</t>
  </si>
  <si>
    <t>Продано</t>
  </si>
  <si>
    <t>Остаток</t>
  </si>
  <si>
    <t>Металл</t>
  </si>
  <si>
    <t>40 Металл ЮДМ</t>
  </si>
  <si>
    <t>Остаток- заказы</t>
  </si>
  <si>
    <t>к заказу</t>
  </si>
  <si>
    <t>убрать минуса</t>
  </si>
  <si>
    <t>корректировка</t>
  </si>
  <si>
    <t>итого после корректировки</t>
  </si>
  <si>
    <t>остаток+ приход - заказы</t>
  </si>
  <si>
    <t>соотношение по размерам</t>
  </si>
  <si>
    <t xml:space="preserve">Обеспечение на </t>
  </si>
  <si>
    <t>Скорость продаж1</t>
  </si>
  <si>
    <t>Скорость продаж2</t>
  </si>
  <si>
    <t xml:space="preserve">Склад Равно "ВОСР" И
Номенклатура В группе из списка </t>
  </si>
  <si>
    <t>********************* 2050/860 L</t>
  </si>
  <si>
    <t>01 **************</t>
  </si>
  <si>
    <t>********************* 2050/860 R</t>
  </si>
  <si>
    <t>********************* 2050/960 L</t>
  </si>
  <si>
    <t>********************* 2050/960 R</t>
  </si>
  <si>
    <t>02**************</t>
  </si>
  <si>
    <t>03 **************</t>
  </si>
  <si>
    <t>04 **************</t>
  </si>
  <si>
    <t>05 **************</t>
  </si>
  <si>
    <t>06 **************</t>
  </si>
  <si>
    <t>07 **************</t>
  </si>
  <si>
    <t>08 **************</t>
  </si>
  <si>
    <t>09 **************</t>
  </si>
  <si>
    <t>10 **************</t>
  </si>
  <si>
    <t xml:space="preserve">анализа заказов покупателя.Осталось отгрузить
</t>
  </si>
  <si>
    <t>анализа заказов поставщика.Осталось закупить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</si>
</sst>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;[Red]\-0.000"/>
    <numFmt numFmtId="167" formatCode="0_ ;[Red]\-0\ "/>
    <numFmt numFmtId="168" formatCode="0.000_ ;[Red]\-0.000\ "/>
  </numFmts>
  <fonts count="23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9" borderId="1" applyNumberFormat="0" applyAlignment="0" applyProtection="0"/>
    <xf numFmtId="0" fontId="11" fillId="4" borderId="2" applyNumberFormat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9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20" borderId="10" xfId="0" applyNumberFormat="1" applyFont="1" applyFill="1" applyBorder="1" applyAlignment="1">
      <alignment horizontal="left" vertical="top" wrapText="1"/>
    </xf>
    <xf numFmtId="1" fontId="0" fillId="3" borderId="10" xfId="0" applyNumberFormat="1" applyFont="1" applyFill="1" applyBorder="1" applyAlignment="1">
      <alignment horizontal="right" vertical="top"/>
    </xf>
    <xf numFmtId="3" fontId="0" fillId="3" borderId="10" xfId="0" applyNumberFormat="1" applyFont="1" applyFill="1" applyBorder="1" applyAlignment="1">
      <alignment horizontal="right" vertical="top"/>
    </xf>
    <xf numFmtId="2" fontId="0" fillId="3" borderId="10" xfId="0" applyNumberFormat="1" applyFont="1" applyFill="1" applyBorder="1" applyAlignment="1">
      <alignment horizontal="right" vertical="top"/>
    </xf>
    <xf numFmtId="164" fontId="0" fillId="3" borderId="10" xfId="0" applyNumberFormat="1" applyFont="1" applyFill="1" applyBorder="1" applyAlignment="1">
      <alignment horizontal="right" vertical="top"/>
    </xf>
    <xf numFmtId="1" fontId="0" fillId="7" borderId="10" xfId="0" applyNumberFormat="1" applyFont="1" applyFill="1" applyBorder="1" applyAlignment="1">
      <alignment horizontal="right" vertical="top"/>
    </xf>
    <xf numFmtId="3" fontId="0" fillId="7" borderId="10" xfId="0" applyNumberFormat="1" applyFont="1" applyFill="1" applyBorder="1" applyAlignment="1">
      <alignment horizontal="right" vertical="top"/>
    </xf>
    <xf numFmtId="2" fontId="0" fillId="7" borderId="10" xfId="0" applyNumberFormat="1" applyFont="1" applyFill="1" applyBorder="1" applyAlignment="1">
      <alignment horizontal="right" vertical="top"/>
    </xf>
    <xf numFmtId="164" fontId="0" fillId="7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165" fontId="0" fillId="7" borderId="10" xfId="0" applyNumberFormat="1" applyFont="1" applyFill="1" applyBorder="1" applyAlignment="1">
      <alignment horizontal="right" vertical="top"/>
    </xf>
    <xf numFmtId="1" fontId="2" fillId="20" borderId="10" xfId="0" applyNumberFormat="1" applyFont="1" applyFill="1" applyBorder="1" applyAlignment="1">
      <alignment horizontal="right" vertical="top"/>
    </xf>
    <xf numFmtId="3" fontId="2" fillId="20" borderId="10" xfId="0" applyNumberFormat="1" applyFont="1" applyFill="1" applyBorder="1" applyAlignment="1">
      <alignment horizontal="right" vertical="top"/>
    </xf>
    <xf numFmtId="2" fontId="2" fillId="20" borderId="10" xfId="0" applyNumberFormat="1" applyFont="1" applyFill="1" applyBorder="1" applyAlignment="1">
      <alignment horizontal="right" vertical="top"/>
    </xf>
    <xf numFmtId="164" fontId="2" fillId="20" borderId="10" xfId="0" applyNumberFormat="1" applyFont="1" applyFill="1" applyBorder="1" applyAlignment="1">
      <alignment horizontal="right" vertical="top"/>
    </xf>
    <xf numFmtId="2" fontId="0" fillId="5" borderId="11" xfId="0" applyNumberFormat="1" applyFont="1" applyFill="1" applyBorder="1" applyAlignment="1">
      <alignment horizontal="right" vertical="top"/>
    </xf>
    <xf numFmtId="2" fontId="0" fillId="2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165" fontId="0" fillId="2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2" fontId="2" fillId="15" borderId="11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8" borderId="12" xfId="0" applyNumberFormat="1" applyFont="1" applyFill="1" applyBorder="1" applyAlignment="1">
      <alignment horizontal="center" vertical="top" wrapText="1"/>
    </xf>
    <xf numFmtId="0" fontId="2" fillId="8" borderId="13" xfId="0" applyNumberFormat="1" applyFont="1" applyFill="1" applyBorder="1" applyAlignment="1">
      <alignment horizontal="center" vertical="top" wrapText="1"/>
    </xf>
    <xf numFmtId="0" fontId="2" fillId="8" borderId="12" xfId="0" applyNumberFormat="1" applyFont="1" applyFill="1" applyBorder="1" applyAlignment="1">
      <alignment horizontal="center" vertical="top" wrapText="1"/>
    </xf>
    <xf numFmtId="0" fontId="20" fillId="8" borderId="12" xfId="0" applyNumberFormat="1" applyFont="1" applyFill="1" applyBorder="1" applyAlignment="1">
      <alignment horizontal="center" vertical="top" wrapText="1"/>
    </xf>
    <xf numFmtId="0" fontId="0" fillId="8" borderId="14" xfId="0" applyFill="1" applyBorder="1" applyAlignment="1">
      <alignment/>
    </xf>
    <xf numFmtId="1" fontId="2" fillId="8" borderId="15" xfId="0" applyNumberFormat="1" applyFont="1" applyFill="1" applyBorder="1" applyAlignment="1">
      <alignment horizontal="center" vertical="top" wrapText="1"/>
    </xf>
    <xf numFmtId="2" fontId="2" fillId="8" borderId="13" xfId="0" applyNumberFormat="1" applyFont="1" applyFill="1" applyBorder="1" applyAlignment="1">
      <alignment horizontal="left" vertical="top" wrapText="1"/>
    </xf>
    <xf numFmtId="0" fontId="0" fillId="8" borderId="12" xfId="0" applyFill="1" applyBorder="1" applyAlignment="1">
      <alignment/>
    </xf>
    <xf numFmtId="1" fontId="0" fillId="8" borderId="13" xfId="0" applyNumberFormat="1" applyFill="1" applyBorder="1" applyAlignment="1">
      <alignment vertical="distributed"/>
    </xf>
    <xf numFmtId="1" fontId="0" fillId="21" borderId="10" xfId="0" applyNumberFormat="1" applyFont="1" applyFill="1" applyBorder="1" applyAlignment="1">
      <alignment horizontal="center" vertical="top"/>
    </xf>
    <xf numFmtId="0" fontId="0" fillId="21" borderId="10" xfId="0" applyNumberFormat="1" applyFont="1" applyFill="1" applyBorder="1" applyAlignment="1">
      <alignment horizontal="right" vertical="top"/>
    </xf>
    <xf numFmtId="1" fontId="0" fillId="21" borderId="0" xfId="0" applyNumberFormat="1" applyFill="1" applyAlignment="1">
      <alignment horizontal="center"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1" fontId="0" fillId="10" borderId="10" xfId="0" applyNumberFormat="1" applyFont="1" applyFill="1" applyBorder="1" applyAlignment="1">
      <alignment horizontal="center" vertical="top"/>
    </xf>
    <xf numFmtId="0" fontId="0" fillId="10" borderId="10" xfId="0" applyNumberFormat="1" applyFont="1" applyFill="1" applyBorder="1" applyAlignment="1">
      <alignment horizontal="right" vertical="top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166" fontId="21" fillId="4" borderId="11" xfId="0" applyNumberFormat="1" applyFont="1" applyFill="1" applyBorder="1" applyAlignment="1">
      <alignment horizontal="right" vertical="top" wrapText="1"/>
    </xf>
    <xf numFmtId="166" fontId="22" fillId="4" borderId="11" xfId="0" applyNumberFormat="1" applyFont="1" applyFill="1" applyBorder="1" applyAlignment="1">
      <alignment horizontal="right" vertical="top" wrapText="1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2" fillId="4" borderId="1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1" fontId="0" fillId="10" borderId="17" xfId="0" applyNumberFormat="1" applyFont="1" applyFill="1" applyBorder="1" applyAlignment="1">
      <alignment horizontal="center"/>
    </xf>
    <xf numFmtId="0" fontId="0" fillId="10" borderId="17" xfId="0" applyNumberFormat="1" applyFont="1" applyFill="1" applyBorder="1" applyAlignment="1">
      <alignment horizontal="right"/>
    </xf>
    <xf numFmtId="164" fontId="0" fillId="10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22" fillId="4" borderId="11" xfId="0" applyNumberFormat="1" applyFont="1" applyFill="1" applyBorder="1" applyAlignment="1">
      <alignment horizontal="right" vertical="top" wrapText="1"/>
    </xf>
    <xf numFmtId="1" fontId="0" fillId="0" borderId="17" xfId="0" applyNumberFormat="1" applyFont="1" applyBorder="1" applyAlignment="1">
      <alignment horizontal="center"/>
    </xf>
    <xf numFmtId="0" fontId="21" fillId="4" borderId="11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7" fontId="0" fillId="8" borderId="13" xfId="0" applyNumberFormat="1" applyFill="1" applyBorder="1" applyAlignment="1">
      <alignment/>
    </xf>
    <xf numFmtId="167" fontId="0" fillId="21" borderId="0" xfId="0" applyNumberFormat="1" applyFill="1" applyAlignment="1">
      <alignment/>
    </xf>
    <xf numFmtId="167" fontId="0" fillId="10" borderId="0" xfId="0" applyNumberFormat="1" applyFill="1" applyAlignment="1">
      <alignment/>
    </xf>
    <xf numFmtId="167" fontId="0" fillId="0" borderId="0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2" fillId="20" borderId="10" xfId="0" applyNumberFormat="1" applyFont="1" applyFill="1" applyBorder="1" applyAlignment="1">
      <alignment vertical="top"/>
    </xf>
    <xf numFmtId="0" fontId="2" fillId="22" borderId="10" xfId="0" applyNumberFormat="1" applyFont="1" applyFill="1" applyBorder="1" applyAlignment="1">
      <alignment horizontal="left" vertical="top" wrapText="1"/>
    </xf>
    <xf numFmtId="0" fontId="0" fillId="3" borderId="10" xfId="0" applyNumberFormat="1" applyFont="1" applyFill="1" applyBorder="1" applyAlignment="1">
      <alignment horizontal="left" vertical="top" wrapText="1"/>
    </xf>
    <xf numFmtId="1" fontId="0" fillId="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2" fillId="2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right" vertical="top"/>
    </xf>
    <xf numFmtId="0" fontId="0" fillId="7" borderId="10" xfId="0" applyNumberFormat="1" applyFont="1" applyFill="1" applyBorder="1" applyAlignment="1">
      <alignment horizontal="left" vertical="top" wrapText="1" indent="2"/>
    </xf>
    <xf numFmtId="1" fontId="0" fillId="7" borderId="10" xfId="0" applyNumberFormat="1" applyFont="1" applyFill="1" applyBorder="1" applyAlignment="1">
      <alignment horizontal="right" vertical="top"/>
    </xf>
    <xf numFmtId="0" fontId="0" fillId="7" borderId="10" xfId="0" applyNumberFormat="1" applyFont="1" applyFill="1" applyBorder="1" applyAlignment="1">
      <alignment horizontal="left" vertical="top" wrapText="1" indent="4"/>
    </xf>
    <xf numFmtId="0" fontId="2" fillId="20" borderId="10" xfId="0" applyNumberFormat="1" applyFont="1" applyFill="1" applyBorder="1" applyAlignment="1">
      <alignment horizontal="left" vertical="top"/>
    </xf>
    <xf numFmtId="1" fontId="2" fillId="20" borderId="10" xfId="0" applyNumberFormat="1" applyFont="1" applyFill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 indent="6"/>
    </xf>
    <xf numFmtId="0" fontId="0" fillId="7" borderId="10" xfId="0" applyNumberFormat="1" applyFill="1" applyBorder="1" applyAlignment="1">
      <alignment horizontal="left" vertical="top" wrapText="1" indent="4"/>
    </xf>
    <xf numFmtId="0" fontId="0" fillId="7" borderId="10" xfId="0" applyNumberFormat="1" applyFill="1" applyBorder="1" applyAlignment="1">
      <alignment horizontal="left" vertical="top" wrapText="1" indent="2"/>
    </xf>
    <xf numFmtId="1" fontId="2" fillId="22" borderId="14" xfId="0" applyNumberFormat="1" applyFont="1" applyFill="1" applyBorder="1" applyAlignment="1">
      <alignment horizontal="center" vertical="top" wrapText="1"/>
    </xf>
    <xf numFmtId="0" fontId="2" fillId="22" borderId="2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"/>
  <sheetViews>
    <sheetView tabSelected="1" zoomScalePageLayoutView="0" workbookViewId="0" topLeftCell="A1">
      <selection activeCell="A25" sqref="A25:D25"/>
    </sheetView>
  </sheetViews>
  <sheetFormatPr defaultColWidth="9.33203125" defaultRowHeight="11.25" outlineLevelRow="3"/>
  <cols>
    <col min="1" max="1" width="10.5" style="1" customWidth="1"/>
    <col min="2" max="2" width="4.16015625" style="1" customWidth="1"/>
    <col min="3" max="3" width="50.83203125" style="1" customWidth="1"/>
    <col min="4" max="4" width="11.66015625" style="1" customWidth="1"/>
    <col min="5" max="5" width="3" style="1" customWidth="1"/>
    <col min="6" max="6" width="10" style="1" customWidth="1"/>
    <col min="7" max="7" width="4.5" style="1" customWidth="1"/>
    <col min="8" max="8" width="6.5" style="1" customWidth="1"/>
    <col min="9" max="9" width="11.33203125" style="1" customWidth="1"/>
    <col min="10" max="10" width="12" style="1" customWidth="1"/>
    <col min="11" max="11" width="10.66015625" style="1" customWidth="1"/>
    <col min="12" max="12" width="16.66015625" style="30" customWidth="1"/>
    <col min="13" max="13" width="16.66015625" style="1" customWidth="1"/>
    <col min="14" max="14" width="7.16015625" style="30" customWidth="1"/>
    <col min="15" max="15" width="6.33203125" style="31" customWidth="1"/>
    <col min="16" max="16" width="7.83203125" style="31" customWidth="1"/>
    <col min="17" max="17" width="10.66015625" style="31" customWidth="1"/>
    <col min="18" max="18" width="9.16015625" style="31" customWidth="1"/>
    <col min="19" max="19" width="5.83203125" style="31" customWidth="1"/>
    <col min="20" max="20" width="6.33203125" style="0" customWidth="1"/>
    <col min="21" max="21" width="10.66015625" style="0" customWidth="1"/>
    <col min="22" max="22" width="7.83203125" style="0" customWidth="1"/>
    <col min="23" max="23" width="7" style="0" customWidth="1"/>
    <col min="24" max="24" width="6" style="70" customWidth="1"/>
    <col min="25" max="16384" width="10.66015625" style="0" customWidth="1"/>
  </cols>
  <sheetData>
    <row r="1" spans="12:24" s="1" customFormat="1" ht="9.75" customHeight="1">
      <c r="L1" s="30"/>
      <c r="N1" s="30"/>
      <c r="O1" s="31"/>
      <c r="P1" s="31"/>
      <c r="Q1" s="31"/>
      <c r="R1" s="31"/>
      <c r="S1" s="31"/>
      <c r="X1" s="69"/>
    </row>
    <row r="2" spans="1:3" ht="24" customHeight="1">
      <c r="A2" s="2" t="s">
        <v>0</v>
      </c>
      <c r="B2" s="2"/>
      <c r="C2" s="2"/>
    </row>
    <row r="3" spans="12:24" s="1" customFormat="1" ht="9.75" customHeight="1">
      <c r="L3" s="30"/>
      <c r="N3" s="30"/>
      <c r="O3" s="31"/>
      <c r="P3" s="31"/>
      <c r="Q3" s="31"/>
      <c r="R3" s="31"/>
      <c r="S3" s="31"/>
      <c r="X3" s="69"/>
    </row>
    <row r="4" spans="1:13" ht="12.75" customHeight="1" outlineLevel="1">
      <c r="A4" s="3" t="s">
        <v>1</v>
      </c>
      <c r="B4" s="3"/>
      <c r="C4" s="3" t="s">
        <v>2</v>
      </c>
      <c r="D4" s="3"/>
      <c r="E4" s="3"/>
      <c r="M4"/>
    </row>
    <row r="5" spans="3:12" ht="12.75" customHeight="1" outlineLevel="1">
      <c r="C5" s="3" t="s">
        <v>3</v>
      </c>
      <c r="D5" s="3"/>
      <c r="E5" s="3"/>
      <c r="L5" s="1"/>
    </row>
    <row r="6" spans="3:26" ht="12.75" customHeight="1" outlineLevel="1">
      <c r="C6" s="3" t="s">
        <v>4</v>
      </c>
      <c r="D6" s="3"/>
      <c r="E6" s="3"/>
      <c r="T6" s="1"/>
      <c r="U6" s="1"/>
      <c r="V6" s="1"/>
      <c r="W6" s="1"/>
      <c r="X6" s="69"/>
      <c r="Y6" s="1"/>
      <c r="Z6" s="1"/>
    </row>
    <row r="7" spans="1:19" ht="24.75" customHeight="1" outlineLevel="1">
      <c r="A7" s="3" t="s">
        <v>5</v>
      </c>
      <c r="B7" s="3"/>
      <c r="C7" s="80" t="s">
        <v>25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4:26" s="1" customFormat="1" ht="9.75" customHeight="1">
      <c r="N8" s="31"/>
      <c r="O8" s="31"/>
      <c r="P8" s="31"/>
      <c r="Q8" s="31"/>
      <c r="R8" s="31"/>
      <c r="S8" s="31"/>
      <c r="T8"/>
      <c r="U8"/>
      <c r="V8"/>
      <c r="W8"/>
      <c r="X8" s="70"/>
      <c r="Y8"/>
      <c r="Z8"/>
    </row>
    <row r="9" spans="1:19" ht="12.75" customHeight="1">
      <c r="A9" s="81" t="s">
        <v>6</v>
      </c>
      <c r="B9" s="81"/>
      <c r="C9" s="81"/>
      <c r="D9" s="81"/>
      <c r="E9" s="76" t="s">
        <v>7</v>
      </c>
      <c r="F9" s="76"/>
      <c r="G9" s="76"/>
      <c r="H9" s="76"/>
      <c r="I9" s="76"/>
      <c r="J9" s="76"/>
      <c r="K9" s="76"/>
      <c r="L9" s="31">
        <f>SUM(L14:L63)</f>
        <v>52</v>
      </c>
      <c r="M9" s="31">
        <f>SUM(M14:M63)</f>
        <v>101</v>
      </c>
      <c r="S9" s="31">
        <f>SUM(S14:S63)</f>
        <v>142</v>
      </c>
    </row>
    <row r="10" spans="1:25" ht="55.5" customHeight="1">
      <c r="A10" s="81" t="s">
        <v>8</v>
      </c>
      <c r="B10" s="81"/>
      <c r="C10" s="81"/>
      <c r="D10" s="81"/>
      <c r="E10" s="81" t="s">
        <v>9</v>
      </c>
      <c r="F10" s="81"/>
      <c r="G10" s="4" t="s">
        <v>10</v>
      </c>
      <c r="H10" s="4" t="s">
        <v>11</v>
      </c>
      <c r="I10" s="77" t="s">
        <v>24</v>
      </c>
      <c r="J10" s="77" t="s">
        <v>23</v>
      </c>
      <c r="K10" s="4" t="s">
        <v>12</v>
      </c>
      <c r="L10" s="92" t="s">
        <v>40</v>
      </c>
      <c r="M10" s="93" t="s">
        <v>41</v>
      </c>
      <c r="N10" s="32" t="s">
        <v>15</v>
      </c>
      <c r="O10" s="33">
        <v>33</v>
      </c>
      <c r="P10" s="32" t="s">
        <v>16</v>
      </c>
      <c r="Q10" s="34" t="s">
        <v>17</v>
      </c>
      <c r="R10" s="34" t="s">
        <v>18</v>
      </c>
      <c r="S10" s="35" t="s">
        <v>19</v>
      </c>
      <c r="T10" s="36"/>
      <c r="U10" s="37" t="s">
        <v>20</v>
      </c>
      <c r="V10" s="38" t="s">
        <v>21</v>
      </c>
      <c r="W10" s="39"/>
      <c r="X10" s="71"/>
      <c r="Y10" s="40" t="s">
        <v>22</v>
      </c>
    </row>
    <row r="11" spans="1:26" ht="11.25" customHeight="1">
      <c r="A11" s="78" t="s">
        <v>13</v>
      </c>
      <c r="B11" s="78"/>
      <c r="C11" s="78"/>
      <c r="D11" s="78"/>
      <c r="E11" s="79">
        <v>171</v>
      </c>
      <c r="F11" s="79"/>
      <c r="G11" s="5">
        <v>106</v>
      </c>
      <c r="H11" s="6">
        <v>1647</v>
      </c>
      <c r="I11" s="23">
        <v>9.59</v>
      </c>
      <c r="J11" s="7">
        <v>7.83</v>
      </c>
      <c r="K11" s="8">
        <v>269</v>
      </c>
      <c r="L11" s="41"/>
      <c r="M11" s="42"/>
      <c r="N11" s="43"/>
      <c r="O11" s="44"/>
      <c r="P11" s="44"/>
      <c r="Q11" s="44"/>
      <c r="R11" s="44"/>
      <c r="S11" s="44"/>
      <c r="T11" s="45"/>
      <c r="U11" s="45"/>
      <c r="V11" s="45"/>
      <c r="W11" s="45"/>
      <c r="X11" s="72"/>
      <c r="Y11" s="45"/>
      <c r="Z11" s="45"/>
    </row>
    <row r="12" spans="1:26" ht="11.25" customHeight="1" outlineLevel="1">
      <c r="A12" s="91" t="s">
        <v>14</v>
      </c>
      <c r="B12" s="84"/>
      <c r="C12" s="84"/>
      <c r="D12" s="84"/>
      <c r="E12" s="85">
        <v>171</v>
      </c>
      <c r="F12" s="85"/>
      <c r="G12" s="9">
        <v>106</v>
      </c>
      <c r="H12" s="10">
        <v>1647</v>
      </c>
      <c r="I12" s="24">
        <v>9.59</v>
      </c>
      <c r="J12" s="11">
        <v>7.83</v>
      </c>
      <c r="K12" s="12">
        <v>269</v>
      </c>
      <c r="L12" s="41"/>
      <c r="M12" s="42"/>
      <c r="N12" s="43"/>
      <c r="O12" s="44"/>
      <c r="P12" s="44"/>
      <c r="Q12" s="44"/>
      <c r="R12" s="44"/>
      <c r="S12" s="44"/>
      <c r="T12" s="45"/>
      <c r="U12" s="45"/>
      <c r="V12" s="45"/>
      <c r="W12" s="45"/>
      <c r="X12" s="72"/>
      <c r="Y12" s="45"/>
      <c r="Z12" s="45"/>
    </row>
    <row r="13" spans="1:26" ht="11.25" customHeight="1" outlineLevel="2">
      <c r="A13" s="90" t="s">
        <v>27</v>
      </c>
      <c r="B13" s="86"/>
      <c r="C13" s="86"/>
      <c r="D13" s="86"/>
      <c r="E13" s="85">
        <v>256</v>
      </c>
      <c r="F13" s="85"/>
      <c r="G13" s="9">
        <v>21</v>
      </c>
      <c r="H13" s="9">
        <v>343</v>
      </c>
      <c r="I13" s="24">
        <v>1.42</v>
      </c>
      <c r="J13" s="11">
        <v>1.34</v>
      </c>
      <c r="K13" s="12">
        <v>36</v>
      </c>
      <c r="L13" s="46"/>
      <c r="M13" s="47"/>
      <c r="N13" s="48"/>
      <c r="O13" s="49"/>
      <c r="P13" s="49"/>
      <c r="Q13" s="49"/>
      <c r="R13" s="49"/>
      <c r="S13" s="49"/>
      <c r="T13" s="50"/>
      <c r="U13" s="50"/>
      <c r="V13" s="50"/>
      <c r="W13" s="50"/>
      <c r="X13" s="73"/>
      <c r="Y13" s="50"/>
      <c r="Z13" s="50"/>
    </row>
    <row r="14" spans="1:26" ht="11.25" customHeight="1" outlineLevel="3">
      <c r="A14" s="89" t="s">
        <v>26</v>
      </c>
      <c r="B14" s="82"/>
      <c r="C14" s="82"/>
      <c r="D14" s="82"/>
      <c r="E14" s="83">
        <v>270</v>
      </c>
      <c r="F14" s="83"/>
      <c r="G14" s="13">
        <v>7</v>
      </c>
      <c r="H14" s="13">
        <v>130</v>
      </c>
      <c r="I14" s="25">
        <v>0.57</v>
      </c>
      <c r="J14" s="25">
        <v>0.57</v>
      </c>
      <c r="K14" s="15">
        <v>3</v>
      </c>
      <c r="L14" s="51">
        <v>4</v>
      </c>
      <c r="M14" s="52">
        <v>8</v>
      </c>
      <c r="N14" s="53">
        <f>K14-L14+M14</f>
        <v>7</v>
      </c>
      <c r="O14" s="54">
        <f>ROUNDUP($O$10*J14,0)</f>
        <v>19</v>
      </c>
      <c r="P14" s="53">
        <f>O14-N14</f>
        <v>12</v>
      </c>
      <c r="Q14" s="31">
        <f>IF(P14&gt;0,P14,0)</f>
        <v>12</v>
      </c>
      <c r="R14" s="55"/>
      <c r="S14" s="56">
        <f>Q14+R14</f>
        <v>12</v>
      </c>
      <c r="T14" s="57"/>
      <c r="U14" s="58">
        <f>K14+M14+S14-L14</f>
        <v>19</v>
      </c>
      <c r="V14" s="57"/>
      <c r="W14" s="57"/>
      <c r="X14" s="74"/>
      <c r="Y14" s="59">
        <f>U14/J14</f>
        <v>33.333333333333336</v>
      </c>
      <c r="Z14" s="57"/>
    </row>
    <row r="15" spans="1:26" ht="11.25" customHeight="1" outlineLevel="3">
      <c r="A15" s="89" t="s">
        <v>28</v>
      </c>
      <c r="B15" s="82"/>
      <c r="C15" s="82"/>
      <c r="D15" s="82"/>
      <c r="E15" s="83">
        <v>236</v>
      </c>
      <c r="F15" s="83"/>
      <c r="G15" s="13">
        <v>41</v>
      </c>
      <c r="H15" s="13">
        <v>108</v>
      </c>
      <c r="I15" s="25">
        <v>0.46</v>
      </c>
      <c r="J15" s="14">
        <v>0.46</v>
      </c>
      <c r="K15" s="15">
        <v>15</v>
      </c>
      <c r="L15" s="51">
        <v>1</v>
      </c>
      <c r="M15" s="52">
        <v>1</v>
      </c>
      <c r="N15" s="53">
        <f>K15-L15+M15</f>
        <v>15</v>
      </c>
      <c r="O15" s="54">
        <f>ROUNDUP($O$10*J15,0)</f>
        <v>16</v>
      </c>
      <c r="P15" s="53">
        <f>O15-N15</f>
        <v>1</v>
      </c>
      <c r="Q15" s="31">
        <f>IF(P15&gt;0,P15,0)</f>
        <v>1</v>
      </c>
      <c r="R15" s="55">
        <v>3</v>
      </c>
      <c r="S15" s="56">
        <f>Q15+R15</f>
        <v>4</v>
      </c>
      <c r="T15" s="57"/>
      <c r="U15" s="58">
        <f>K15+M15+S15-L15</f>
        <v>19</v>
      </c>
      <c r="V15" s="1">
        <f>U14/U15</f>
        <v>1</v>
      </c>
      <c r="W15" s="57">
        <v>0.9360730593607307</v>
      </c>
      <c r="X15" s="75">
        <f>(V15-W15)*100/W15</f>
        <v>6.829268292682913</v>
      </c>
      <c r="Y15" s="59">
        <f aca="true" t="shared" si="0" ref="Y15:Y32">U15/J15</f>
        <v>41.30434782608695</v>
      </c>
      <c r="Z15" s="57"/>
    </row>
    <row r="16" spans="1:26" ht="11.25" customHeight="1" outlineLevel="3">
      <c r="A16" s="89" t="s">
        <v>29</v>
      </c>
      <c r="B16" s="82"/>
      <c r="C16" s="82"/>
      <c r="D16" s="82"/>
      <c r="E16" s="83">
        <v>260</v>
      </c>
      <c r="F16" s="83"/>
      <c r="G16" s="13">
        <v>17</v>
      </c>
      <c r="H16" s="13">
        <v>55</v>
      </c>
      <c r="I16" s="25">
        <v>0.19</v>
      </c>
      <c r="J16" s="14">
        <v>0.21</v>
      </c>
      <c r="K16" s="15">
        <v>11</v>
      </c>
      <c r="L16" s="68"/>
      <c r="M16" s="52">
        <v>2</v>
      </c>
      <c r="N16" s="53">
        <f>K16-L16+M16</f>
        <v>13</v>
      </c>
      <c r="O16" s="54">
        <f>ROUNDUP($O$10*J16,0)</f>
        <v>7</v>
      </c>
      <c r="P16" s="53">
        <f>O16-N16</f>
        <v>-6</v>
      </c>
      <c r="Q16" s="31">
        <f>IF(P16&gt;0,P16,0)</f>
        <v>0</v>
      </c>
      <c r="R16" s="55"/>
      <c r="S16" s="56">
        <f aca="true" t="shared" si="1" ref="S16:S32">Q16+R16</f>
        <v>0</v>
      </c>
      <c r="T16" s="57"/>
      <c r="U16" s="58">
        <f>K16+M16+S16-L16</f>
        <v>13</v>
      </c>
      <c r="V16" s="57"/>
      <c r="W16" s="57"/>
      <c r="X16" s="74"/>
      <c r="Y16" s="59">
        <f t="shared" si="0"/>
        <v>61.904761904761905</v>
      </c>
      <c r="Z16" s="57"/>
    </row>
    <row r="17" spans="1:26" ht="11.25" customHeight="1" outlineLevel="3">
      <c r="A17" s="89" t="s">
        <v>30</v>
      </c>
      <c r="B17" s="82"/>
      <c r="C17" s="82"/>
      <c r="D17" s="82"/>
      <c r="E17" s="83">
        <v>257</v>
      </c>
      <c r="F17" s="83"/>
      <c r="G17" s="13">
        <v>20</v>
      </c>
      <c r="H17" s="13">
        <v>50</v>
      </c>
      <c r="I17" s="26">
        <v>0.2</v>
      </c>
      <c r="J17" s="14">
        <v>0.19</v>
      </c>
      <c r="K17" s="15">
        <v>7</v>
      </c>
      <c r="L17" s="51">
        <v>2</v>
      </c>
      <c r="M17" s="52">
        <v>2</v>
      </c>
      <c r="N17" s="53">
        <f>K17-L17+M17</f>
        <v>7</v>
      </c>
      <c r="O17" s="54">
        <f>ROUNDUP($O$10*J17,0)</f>
        <v>7</v>
      </c>
      <c r="P17" s="53">
        <f>O17-N17</f>
        <v>0</v>
      </c>
      <c r="Q17" s="31">
        <f>IF(P17&gt;0,P17,0)</f>
        <v>0</v>
      </c>
      <c r="R17" s="55"/>
      <c r="S17" s="56">
        <f t="shared" si="1"/>
        <v>0</v>
      </c>
      <c r="T17" s="61"/>
      <c r="U17" s="58">
        <f>K17+M17+S17-L17</f>
        <v>7</v>
      </c>
      <c r="V17" s="1">
        <f>U16/U17</f>
        <v>1.8571428571428572</v>
      </c>
      <c r="W17" s="57">
        <v>0.9774436090225563</v>
      </c>
      <c r="X17" s="75">
        <f>(V17-W17)*100/W17</f>
        <v>90.00000000000001</v>
      </c>
      <c r="Y17" s="59">
        <f t="shared" si="0"/>
        <v>36.8421052631579</v>
      </c>
      <c r="Z17" s="61"/>
    </row>
    <row r="18" spans="1:26" ht="11.25" customHeight="1" outlineLevel="2">
      <c r="A18" s="90" t="s">
        <v>31</v>
      </c>
      <c r="B18" s="86"/>
      <c r="C18" s="86"/>
      <c r="D18" s="86"/>
      <c r="E18" s="85">
        <v>242</v>
      </c>
      <c r="F18" s="85"/>
      <c r="G18" s="9">
        <v>35</v>
      </c>
      <c r="H18" s="9">
        <v>229</v>
      </c>
      <c r="I18" s="24">
        <v>0.73</v>
      </c>
      <c r="J18" s="11">
        <v>0.93</v>
      </c>
      <c r="K18" s="12">
        <v>25</v>
      </c>
      <c r="L18" s="62"/>
      <c r="M18" s="63"/>
      <c r="N18" s="48"/>
      <c r="O18" s="49"/>
      <c r="P18" s="49"/>
      <c r="Q18" s="49"/>
      <c r="R18" s="56"/>
      <c r="S18" s="56"/>
      <c r="T18" s="50"/>
      <c r="U18" s="64"/>
      <c r="V18" s="50"/>
      <c r="W18" s="50"/>
      <c r="X18" s="73"/>
      <c r="Y18" s="65"/>
      <c r="Z18" s="50"/>
    </row>
    <row r="19" spans="1:26" ht="11.25" customHeight="1" outlineLevel="3">
      <c r="A19" s="89" t="s">
        <v>26</v>
      </c>
      <c r="B19" s="82"/>
      <c r="C19" s="82"/>
      <c r="D19" s="82"/>
      <c r="E19" s="83">
        <v>239</v>
      </c>
      <c r="F19" s="83"/>
      <c r="G19" s="13">
        <v>38</v>
      </c>
      <c r="H19" s="13">
        <v>84</v>
      </c>
      <c r="I19" s="26">
        <v>0.1</v>
      </c>
      <c r="J19" s="14">
        <v>0.35</v>
      </c>
      <c r="K19" s="15">
        <v>13</v>
      </c>
      <c r="L19" s="51">
        <v>1</v>
      </c>
      <c r="M19" s="52"/>
      <c r="N19" s="53">
        <f>K19-L19+M19</f>
        <v>12</v>
      </c>
      <c r="O19" s="54">
        <f>ROUNDUP($O$10*J19,0)</f>
        <v>12</v>
      </c>
      <c r="P19" s="53">
        <f>O19-N19</f>
        <v>0</v>
      </c>
      <c r="Q19" s="31">
        <f>IF(P19&gt;0,P19,0)</f>
        <v>0</v>
      </c>
      <c r="R19" s="55"/>
      <c r="S19" s="56">
        <f t="shared" si="1"/>
        <v>0</v>
      </c>
      <c r="T19" s="57"/>
      <c r="U19" s="58">
        <f>K19+M19+S19-L19</f>
        <v>12</v>
      </c>
      <c r="V19" s="57"/>
      <c r="W19" s="57"/>
      <c r="X19" s="74"/>
      <c r="Y19" s="59">
        <f t="shared" si="0"/>
        <v>34.285714285714285</v>
      </c>
      <c r="Z19" s="57"/>
    </row>
    <row r="20" spans="1:26" ht="11.25" customHeight="1" outlineLevel="3">
      <c r="A20" s="89" t="s">
        <v>28</v>
      </c>
      <c r="B20" s="82"/>
      <c r="C20" s="82"/>
      <c r="D20" s="82"/>
      <c r="E20" s="83">
        <v>259</v>
      </c>
      <c r="F20" s="83"/>
      <c r="G20" s="13">
        <v>18</v>
      </c>
      <c r="H20" s="13">
        <v>66</v>
      </c>
      <c r="I20" s="25">
        <v>0.35</v>
      </c>
      <c r="J20" s="25">
        <v>0.35</v>
      </c>
      <c r="K20" s="15">
        <v>1</v>
      </c>
      <c r="L20" s="51">
        <v>2</v>
      </c>
      <c r="M20" s="52">
        <v>6</v>
      </c>
      <c r="N20" s="53">
        <f>K20-L20+M20</f>
        <v>5</v>
      </c>
      <c r="O20" s="54">
        <f>ROUNDUP($O$10*J20,0)</f>
        <v>12</v>
      </c>
      <c r="P20" s="53">
        <f>O20-N20</f>
        <v>7</v>
      </c>
      <c r="Q20" s="31">
        <f>IF(P20&gt;0,P20,0)</f>
        <v>7</v>
      </c>
      <c r="R20" s="55">
        <v>1</v>
      </c>
      <c r="S20" s="56">
        <f t="shared" si="1"/>
        <v>8</v>
      </c>
      <c r="T20" s="57"/>
      <c r="U20" s="58">
        <f>K20+M20+S20-L20</f>
        <v>13</v>
      </c>
      <c r="V20" s="1">
        <f>U19/U20</f>
        <v>0.9230769230769231</v>
      </c>
      <c r="W20" s="57">
        <v>0.9360730593607307</v>
      </c>
      <c r="X20" s="75">
        <f>(V20-W20)*100/W20</f>
        <v>-1.388367729831151</v>
      </c>
      <c r="Y20" s="59">
        <f t="shared" si="0"/>
        <v>37.142857142857146</v>
      </c>
      <c r="Z20" s="57"/>
    </row>
    <row r="21" spans="1:26" ht="11.25" customHeight="1" outlineLevel="3">
      <c r="A21" s="89" t="s">
        <v>29</v>
      </c>
      <c r="B21" s="82"/>
      <c r="C21" s="82"/>
      <c r="D21" s="82"/>
      <c r="E21" s="83">
        <v>223</v>
      </c>
      <c r="F21" s="83"/>
      <c r="G21" s="13">
        <v>54</v>
      </c>
      <c r="H21" s="13">
        <v>36</v>
      </c>
      <c r="I21" s="25">
        <v>0.14</v>
      </c>
      <c r="J21" s="14">
        <v>0.16</v>
      </c>
      <c r="K21" s="15">
        <v>4</v>
      </c>
      <c r="L21" s="52"/>
      <c r="M21" s="52"/>
      <c r="N21" s="53">
        <f>K21-L21+M21</f>
        <v>4</v>
      </c>
      <c r="O21" s="54">
        <f>ROUNDUP($O$10*J21,0)</f>
        <v>6</v>
      </c>
      <c r="P21" s="53">
        <f>O21-N21</f>
        <v>2</v>
      </c>
      <c r="Q21" s="31">
        <f>IF(P21&gt;0,P21,0)</f>
        <v>2</v>
      </c>
      <c r="R21" s="55"/>
      <c r="S21" s="56">
        <f t="shared" si="1"/>
        <v>2</v>
      </c>
      <c r="T21" s="57"/>
      <c r="U21" s="58">
        <f>K21+M21+S21-L21</f>
        <v>6</v>
      </c>
      <c r="V21" s="57"/>
      <c r="W21" s="57"/>
      <c r="X21" s="74"/>
      <c r="Y21" s="59">
        <f t="shared" si="0"/>
        <v>37.5</v>
      </c>
      <c r="Z21" s="57"/>
    </row>
    <row r="22" spans="1:26" ht="11.25" customHeight="1" outlineLevel="3">
      <c r="A22" s="89" t="s">
        <v>30</v>
      </c>
      <c r="B22" s="82"/>
      <c r="C22" s="82"/>
      <c r="D22" s="82"/>
      <c r="E22" s="83">
        <v>247</v>
      </c>
      <c r="F22" s="83"/>
      <c r="G22" s="13">
        <v>30</v>
      </c>
      <c r="H22" s="13">
        <v>43</v>
      </c>
      <c r="I22" s="25">
        <v>0.14</v>
      </c>
      <c r="J22" s="14">
        <v>0.17</v>
      </c>
      <c r="K22" s="15">
        <v>7</v>
      </c>
      <c r="L22" s="51"/>
      <c r="M22" s="52"/>
      <c r="N22" s="53">
        <f>K22-L22+M22</f>
        <v>7</v>
      </c>
      <c r="O22" s="54">
        <f>ROUNDUP($O$10*J22,0)</f>
        <v>6</v>
      </c>
      <c r="P22" s="53">
        <f>O22-N22</f>
        <v>-1</v>
      </c>
      <c r="Q22" s="31">
        <f>IF(P22&gt;0,P22,0)</f>
        <v>0</v>
      </c>
      <c r="R22" s="55"/>
      <c r="S22" s="56">
        <f t="shared" si="1"/>
        <v>0</v>
      </c>
      <c r="T22" s="61"/>
      <c r="U22" s="58">
        <f>K22+M22+S22-L22</f>
        <v>7</v>
      </c>
      <c r="V22" s="1">
        <f>U21/U22</f>
        <v>0.8571428571428571</v>
      </c>
      <c r="W22" s="57">
        <v>0.9774436090225563</v>
      </c>
      <c r="X22" s="75">
        <f>(V22-W22)*100/W22</f>
        <v>-12.307692307692308</v>
      </c>
      <c r="Y22" s="59">
        <f t="shared" si="0"/>
        <v>41.17647058823529</v>
      </c>
      <c r="Z22" s="61"/>
    </row>
    <row r="23" spans="1:26" ht="11.25" customHeight="1" outlineLevel="2">
      <c r="A23" s="90" t="s">
        <v>32</v>
      </c>
      <c r="B23" s="86"/>
      <c r="C23" s="86"/>
      <c r="D23" s="86"/>
      <c r="E23" s="85">
        <v>270</v>
      </c>
      <c r="F23" s="85"/>
      <c r="G23" s="9">
        <v>8</v>
      </c>
      <c r="H23" s="9">
        <v>397</v>
      </c>
      <c r="I23" s="24">
        <v>2.93</v>
      </c>
      <c r="J23" s="11">
        <v>1.47</v>
      </c>
      <c r="K23" s="12">
        <v>33</v>
      </c>
      <c r="L23" s="62"/>
      <c r="M23" s="63"/>
      <c r="N23" s="48"/>
      <c r="O23" s="49"/>
      <c r="P23" s="49"/>
      <c r="Q23" s="49"/>
      <c r="R23" s="56"/>
      <c r="S23" s="56"/>
      <c r="T23" s="50"/>
      <c r="U23" s="64"/>
      <c r="V23" s="50"/>
      <c r="W23" s="50"/>
      <c r="X23" s="73"/>
      <c r="Y23" s="65"/>
      <c r="Z23" s="50"/>
    </row>
    <row r="24" spans="1:26" ht="11.25" customHeight="1" outlineLevel="3">
      <c r="A24" s="89" t="s">
        <v>26</v>
      </c>
      <c r="B24" s="82"/>
      <c r="C24" s="82"/>
      <c r="D24" s="82"/>
      <c r="E24" s="83">
        <v>274</v>
      </c>
      <c r="F24" s="83"/>
      <c r="G24" s="13">
        <v>3</v>
      </c>
      <c r="H24" s="13">
        <v>99</v>
      </c>
      <c r="I24" s="25">
        <v>0.73</v>
      </c>
      <c r="J24" s="25">
        <v>0.73</v>
      </c>
      <c r="K24" s="15">
        <v>7</v>
      </c>
      <c r="L24" s="51">
        <v>4</v>
      </c>
      <c r="M24" s="52">
        <v>17</v>
      </c>
      <c r="N24" s="53">
        <f>K24-L24+M24</f>
        <v>20</v>
      </c>
      <c r="O24" s="54">
        <f>ROUNDUP($O$10*J24,0)</f>
        <v>25</v>
      </c>
      <c r="P24" s="53">
        <f>O24-N24</f>
        <v>5</v>
      </c>
      <c r="Q24" s="31">
        <f>IF(P24&gt;0,P24,0)</f>
        <v>5</v>
      </c>
      <c r="R24" s="55">
        <v>5</v>
      </c>
      <c r="S24" s="56">
        <f t="shared" si="1"/>
        <v>10</v>
      </c>
      <c r="T24" s="57"/>
      <c r="U24" s="58">
        <f>K24+M24+S24-L24</f>
        <v>30</v>
      </c>
      <c r="V24" s="57"/>
      <c r="W24" s="57"/>
      <c r="X24" s="74"/>
      <c r="Y24" s="59">
        <f t="shared" si="0"/>
        <v>41.09589041095891</v>
      </c>
      <c r="Z24" s="57"/>
    </row>
    <row r="25" spans="1:26" ht="11.25" customHeight="1" outlineLevel="3">
      <c r="A25" s="89" t="s">
        <v>28</v>
      </c>
      <c r="B25" s="82"/>
      <c r="C25" s="82"/>
      <c r="D25" s="82"/>
      <c r="E25" s="83">
        <v>258</v>
      </c>
      <c r="F25" s="83"/>
      <c r="G25" s="13">
        <v>19</v>
      </c>
      <c r="H25" s="13">
        <v>125</v>
      </c>
      <c r="I25" s="25">
        <v>1.02</v>
      </c>
      <c r="J25" s="25">
        <v>1.02</v>
      </c>
      <c r="K25" s="15">
        <v>7</v>
      </c>
      <c r="L25" s="51">
        <v>8</v>
      </c>
      <c r="M25" s="52">
        <v>11</v>
      </c>
      <c r="N25" s="53">
        <f>K25-L25+M25</f>
        <v>10</v>
      </c>
      <c r="O25" s="54">
        <f>ROUNDUP($O$10*J25,0)</f>
        <v>34</v>
      </c>
      <c r="P25" s="53">
        <f>O25-N25</f>
        <v>24</v>
      </c>
      <c r="Q25" s="31">
        <f>IF(P25&gt;0,P25,0)</f>
        <v>24</v>
      </c>
      <c r="R25" s="55">
        <v>5</v>
      </c>
      <c r="S25" s="56">
        <f t="shared" si="1"/>
        <v>29</v>
      </c>
      <c r="T25" s="57"/>
      <c r="U25" s="58">
        <f>K25+M25+S25-L25</f>
        <v>39</v>
      </c>
      <c r="V25" s="1">
        <f>U24/U25</f>
        <v>0.7692307692307693</v>
      </c>
      <c r="W25" s="57">
        <v>0.9360730593607307</v>
      </c>
      <c r="X25" s="75">
        <f>(V25-W25)*100/W25</f>
        <v>-17.823639774859295</v>
      </c>
      <c r="Y25" s="59">
        <f t="shared" si="0"/>
        <v>38.23529411764706</v>
      </c>
      <c r="Z25" s="57"/>
    </row>
    <row r="26" spans="1:26" ht="11.25" customHeight="1" outlineLevel="3">
      <c r="A26" s="89" t="s">
        <v>29</v>
      </c>
      <c r="B26" s="82"/>
      <c r="C26" s="82"/>
      <c r="D26" s="82"/>
      <c r="E26" s="83">
        <v>277</v>
      </c>
      <c r="F26" s="83"/>
      <c r="G26" s="16"/>
      <c r="H26" s="13">
        <v>76</v>
      </c>
      <c r="I26" s="25">
        <v>0.49</v>
      </c>
      <c r="J26" s="25">
        <v>0.49</v>
      </c>
      <c r="K26" s="15">
        <v>5</v>
      </c>
      <c r="L26" s="51">
        <v>3</v>
      </c>
      <c r="M26" s="52">
        <v>14</v>
      </c>
      <c r="N26" s="53">
        <f>K26-L26+M26</f>
        <v>16</v>
      </c>
      <c r="O26" s="54">
        <f>ROUNDUP($O$10*J26,0)</f>
        <v>17</v>
      </c>
      <c r="P26" s="53">
        <f>O26-N26</f>
        <v>1</v>
      </c>
      <c r="Q26" s="31">
        <f>IF(P26&gt;0,P26,0)</f>
        <v>1</v>
      </c>
      <c r="R26" s="55">
        <v>3</v>
      </c>
      <c r="S26" s="56">
        <f t="shared" si="1"/>
        <v>4</v>
      </c>
      <c r="T26" s="57"/>
      <c r="U26" s="58">
        <f>K26+M26+S26-L26</f>
        <v>20</v>
      </c>
      <c r="V26" s="57"/>
      <c r="W26" s="57"/>
      <c r="X26" s="74"/>
      <c r="Y26" s="59">
        <f t="shared" si="0"/>
        <v>40.816326530612244</v>
      </c>
      <c r="Z26" s="57"/>
    </row>
    <row r="27" spans="1:26" ht="11.25" customHeight="1" outlineLevel="3">
      <c r="A27" s="89" t="s">
        <v>30</v>
      </c>
      <c r="B27" s="82"/>
      <c r="C27" s="82"/>
      <c r="D27" s="82"/>
      <c r="E27" s="83">
        <v>269</v>
      </c>
      <c r="F27" s="83"/>
      <c r="G27" s="13">
        <v>8</v>
      </c>
      <c r="H27" s="13">
        <v>97</v>
      </c>
      <c r="I27" s="25">
        <v>0.69</v>
      </c>
      <c r="J27" s="25">
        <v>0.69</v>
      </c>
      <c r="K27" s="15">
        <v>14</v>
      </c>
      <c r="L27" s="51">
        <v>2</v>
      </c>
      <c r="M27" s="52">
        <v>10</v>
      </c>
      <c r="N27" s="53">
        <f>K27-L27+M27</f>
        <v>22</v>
      </c>
      <c r="O27" s="54">
        <f>ROUNDUP($O$10*J27,0)</f>
        <v>23</v>
      </c>
      <c r="P27" s="53">
        <f>O27-N27</f>
        <v>1</v>
      </c>
      <c r="Q27" s="31">
        <f>IF(P27&gt;0,P27,0)</f>
        <v>1</v>
      </c>
      <c r="R27" s="55">
        <v>3</v>
      </c>
      <c r="S27" s="56">
        <f t="shared" si="1"/>
        <v>4</v>
      </c>
      <c r="T27" s="61"/>
      <c r="U27" s="58">
        <f>K27+M27+S27-L27</f>
        <v>26</v>
      </c>
      <c r="V27" s="1">
        <f>U26/U27</f>
        <v>0.7692307692307693</v>
      </c>
      <c r="W27" s="57">
        <v>0.9774436090225563</v>
      </c>
      <c r="X27" s="75">
        <f>(V27-W27)*100/W27</f>
        <v>-21.301775147928986</v>
      </c>
      <c r="Y27" s="59">
        <f t="shared" si="0"/>
        <v>37.68115942028986</v>
      </c>
      <c r="Z27" s="61"/>
    </row>
    <row r="28" spans="1:26" ht="11.25" customHeight="1" outlineLevel="2">
      <c r="A28" s="90" t="s">
        <v>33</v>
      </c>
      <c r="B28" s="86"/>
      <c r="C28" s="86"/>
      <c r="D28" s="86"/>
      <c r="E28" s="85">
        <v>241</v>
      </c>
      <c r="F28" s="85"/>
      <c r="G28" s="9">
        <v>36</v>
      </c>
      <c r="H28" s="9">
        <v>235</v>
      </c>
      <c r="I28" s="24">
        <v>1.24</v>
      </c>
      <c r="J28" s="11">
        <v>0.97</v>
      </c>
      <c r="K28" s="12">
        <v>26</v>
      </c>
      <c r="L28" s="62"/>
      <c r="M28" s="63"/>
      <c r="N28" s="48"/>
      <c r="O28" s="49"/>
      <c r="P28" s="49"/>
      <c r="Q28" s="49"/>
      <c r="R28" s="56"/>
      <c r="S28" s="56"/>
      <c r="T28" s="50"/>
      <c r="U28" s="64"/>
      <c r="V28" s="50"/>
      <c r="W28" s="50"/>
      <c r="X28" s="73"/>
      <c r="Y28" s="65"/>
      <c r="Z28" s="50"/>
    </row>
    <row r="29" spans="1:26" ht="11.25" customHeight="1" outlineLevel="3">
      <c r="A29" s="89" t="s">
        <v>26</v>
      </c>
      <c r="B29" s="82"/>
      <c r="C29" s="82"/>
      <c r="D29" s="82"/>
      <c r="E29" s="83">
        <v>242</v>
      </c>
      <c r="F29" s="83"/>
      <c r="G29" s="13">
        <v>35</v>
      </c>
      <c r="H29" s="13">
        <v>72</v>
      </c>
      <c r="I29" s="25">
        <v>0.37</v>
      </c>
      <c r="J29" s="25">
        <v>0.37</v>
      </c>
      <c r="K29" s="15">
        <v>4</v>
      </c>
      <c r="L29" s="51">
        <v>3</v>
      </c>
      <c r="M29" s="52">
        <v>3</v>
      </c>
      <c r="N29" s="53">
        <f>K29-L29+M29</f>
        <v>4</v>
      </c>
      <c r="O29" s="54">
        <f>ROUNDUP($O$10*J29,0)</f>
        <v>13</v>
      </c>
      <c r="P29" s="53">
        <f>O29-N29</f>
        <v>9</v>
      </c>
      <c r="Q29" s="31">
        <f>IF(P29&gt;0,P29,0)</f>
        <v>9</v>
      </c>
      <c r="R29" s="55"/>
      <c r="S29" s="56">
        <f t="shared" si="1"/>
        <v>9</v>
      </c>
      <c r="T29" s="57"/>
      <c r="U29" s="58">
        <f>K29+M29+S29-L29</f>
        <v>13</v>
      </c>
      <c r="V29" s="57"/>
      <c r="W29" s="57"/>
      <c r="X29" s="74"/>
      <c r="Y29" s="59">
        <f t="shared" si="0"/>
        <v>35.13513513513514</v>
      </c>
      <c r="Z29" s="57"/>
    </row>
    <row r="30" spans="1:26" ht="11.25" customHeight="1" outlineLevel="3">
      <c r="A30" s="89" t="s">
        <v>28</v>
      </c>
      <c r="B30" s="82"/>
      <c r="C30" s="82"/>
      <c r="D30" s="82"/>
      <c r="E30" s="83">
        <v>250</v>
      </c>
      <c r="F30" s="83"/>
      <c r="G30" s="13">
        <v>27</v>
      </c>
      <c r="H30" s="13">
        <v>61</v>
      </c>
      <c r="I30" s="25">
        <v>0.44</v>
      </c>
      <c r="J30" s="25">
        <v>0.44</v>
      </c>
      <c r="K30" s="17"/>
      <c r="L30" s="51">
        <v>2</v>
      </c>
      <c r="M30" s="52">
        <v>9</v>
      </c>
      <c r="N30" s="53">
        <f>K30-L30+M30</f>
        <v>7</v>
      </c>
      <c r="O30" s="54">
        <f>ROUNDUP($O$10*J30,0)</f>
        <v>15</v>
      </c>
      <c r="P30" s="53">
        <f>O30-N30</f>
        <v>8</v>
      </c>
      <c r="Q30" s="31">
        <f>IF(P30&gt;0,P30,0)</f>
        <v>8</v>
      </c>
      <c r="R30" s="55"/>
      <c r="S30" s="56">
        <f t="shared" si="1"/>
        <v>8</v>
      </c>
      <c r="T30" s="57"/>
      <c r="U30" s="58">
        <f>K30+M30+S30-L30</f>
        <v>15</v>
      </c>
      <c r="V30" s="1">
        <f>U29/U30</f>
        <v>0.8666666666666667</v>
      </c>
      <c r="W30" s="57">
        <v>0.9360730593607307</v>
      </c>
      <c r="X30" s="75">
        <f>(V30-W30)*100/W30</f>
        <v>-7.414634146341472</v>
      </c>
      <c r="Y30" s="59">
        <f t="shared" si="0"/>
        <v>34.09090909090909</v>
      </c>
      <c r="Z30" s="57"/>
    </row>
    <row r="31" spans="1:26" ht="11.25" customHeight="1" outlineLevel="3">
      <c r="A31" s="89" t="s">
        <v>29</v>
      </c>
      <c r="B31" s="82"/>
      <c r="C31" s="82"/>
      <c r="D31" s="82"/>
      <c r="E31" s="83">
        <v>230</v>
      </c>
      <c r="F31" s="83"/>
      <c r="G31" s="13">
        <v>47</v>
      </c>
      <c r="H31" s="13">
        <v>48</v>
      </c>
      <c r="I31" s="25">
        <v>0.27</v>
      </c>
      <c r="J31" s="25">
        <v>0.27</v>
      </c>
      <c r="K31" s="15">
        <v>8</v>
      </c>
      <c r="L31" s="51">
        <v>1</v>
      </c>
      <c r="M31" s="52"/>
      <c r="N31" s="53">
        <f>K31-L31+M31</f>
        <v>7</v>
      </c>
      <c r="O31" s="54">
        <f>ROUNDUP($O$10*J31,0)</f>
        <v>9</v>
      </c>
      <c r="P31" s="53">
        <f>O31-N31</f>
        <v>2</v>
      </c>
      <c r="Q31" s="31">
        <f>IF(P31&gt;0,P31,0)</f>
        <v>2</v>
      </c>
      <c r="R31" s="55"/>
      <c r="S31" s="56">
        <f t="shared" si="1"/>
        <v>2</v>
      </c>
      <c r="T31" s="57"/>
      <c r="U31" s="58">
        <f>K31+M31+S31-L31</f>
        <v>9</v>
      </c>
      <c r="V31" s="57"/>
      <c r="W31" s="57"/>
      <c r="X31" s="74"/>
      <c r="Y31" s="59">
        <f t="shared" si="0"/>
        <v>33.33333333333333</v>
      </c>
      <c r="Z31" s="57"/>
    </row>
    <row r="32" spans="1:26" ht="11.25" customHeight="1" outlineLevel="3">
      <c r="A32" s="89" t="s">
        <v>30</v>
      </c>
      <c r="B32" s="82"/>
      <c r="C32" s="82"/>
      <c r="D32" s="82"/>
      <c r="E32" s="83">
        <v>241</v>
      </c>
      <c r="F32" s="83"/>
      <c r="G32" s="13">
        <v>36</v>
      </c>
      <c r="H32" s="13">
        <v>54</v>
      </c>
      <c r="I32" s="25">
        <v>0.16</v>
      </c>
      <c r="J32" s="14">
        <v>0.22</v>
      </c>
      <c r="K32" s="15">
        <v>14</v>
      </c>
      <c r="L32" s="51">
        <v>1</v>
      </c>
      <c r="M32" s="52"/>
      <c r="N32" s="53">
        <f>K32-L32+M32</f>
        <v>13</v>
      </c>
      <c r="O32" s="54">
        <f>ROUNDUP($O$10*J32,0)</f>
        <v>8</v>
      </c>
      <c r="P32" s="53">
        <f>O32-N32</f>
        <v>-5</v>
      </c>
      <c r="Q32" s="31">
        <f>IF(P32&gt;0,P32,0)</f>
        <v>0</v>
      </c>
      <c r="R32" s="55"/>
      <c r="S32" s="56">
        <f t="shared" si="1"/>
        <v>0</v>
      </c>
      <c r="T32" s="61"/>
      <c r="U32" s="58">
        <f>K32+M32+S32-L32</f>
        <v>13</v>
      </c>
      <c r="V32" s="1">
        <f>U31/U32</f>
        <v>0.6923076923076923</v>
      </c>
      <c r="W32" s="57">
        <v>0.9774436090225563</v>
      </c>
      <c r="X32" s="75">
        <f>(V32-W32)*100/W32</f>
        <v>-29.171597633136095</v>
      </c>
      <c r="Y32" s="59">
        <f t="shared" si="0"/>
        <v>59.09090909090909</v>
      </c>
      <c r="Z32" s="61"/>
    </row>
    <row r="33" spans="1:26" ht="11.25" customHeight="1" outlineLevel="2">
      <c r="A33" s="90" t="s">
        <v>34</v>
      </c>
      <c r="B33" s="86"/>
      <c r="C33" s="86"/>
      <c r="D33" s="86"/>
      <c r="E33" s="85">
        <v>189</v>
      </c>
      <c r="F33" s="85"/>
      <c r="G33" s="9">
        <v>88</v>
      </c>
      <c r="H33" s="9">
        <v>205</v>
      </c>
      <c r="I33" s="24">
        <v>0.89</v>
      </c>
      <c r="J33" s="18">
        <v>1.1</v>
      </c>
      <c r="K33" s="12">
        <v>37</v>
      </c>
      <c r="L33" s="62"/>
      <c r="M33" s="63"/>
      <c r="N33" s="48"/>
      <c r="O33" s="49"/>
      <c r="P33" s="49"/>
      <c r="Q33" s="49"/>
      <c r="R33" s="56"/>
      <c r="S33" s="56"/>
      <c r="T33" s="50"/>
      <c r="U33" s="64"/>
      <c r="V33" s="50"/>
      <c r="W33" s="50"/>
      <c r="X33" s="73"/>
      <c r="Y33" s="65"/>
      <c r="Z33" s="50"/>
    </row>
    <row r="34" spans="1:26" ht="11.25" customHeight="1" outlineLevel="3">
      <c r="A34" s="89" t="s">
        <v>26</v>
      </c>
      <c r="B34" s="82"/>
      <c r="C34" s="82"/>
      <c r="D34" s="82"/>
      <c r="E34" s="83">
        <v>177</v>
      </c>
      <c r="F34" s="83"/>
      <c r="G34" s="13">
        <v>100</v>
      </c>
      <c r="H34" s="13">
        <v>72</v>
      </c>
      <c r="I34" s="25">
        <v>0.37</v>
      </c>
      <c r="J34" s="14">
        <v>0.41</v>
      </c>
      <c r="K34" s="15">
        <v>9</v>
      </c>
      <c r="L34" s="51">
        <v>1</v>
      </c>
      <c r="M34" s="52">
        <v>1</v>
      </c>
      <c r="N34" s="53">
        <f>K34-L34+M34</f>
        <v>9</v>
      </c>
      <c r="O34" s="54">
        <f>ROUNDUP($O$10*J34,0)</f>
        <v>14</v>
      </c>
      <c r="P34" s="53">
        <f>O34-N34</f>
        <v>5</v>
      </c>
      <c r="Q34" s="31">
        <f>IF(P34&gt;0,P34,0)</f>
        <v>5</v>
      </c>
      <c r="R34" s="55"/>
      <c r="S34" s="56">
        <f>Q34+R34</f>
        <v>5</v>
      </c>
      <c r="T34" s="57"/>
      <c r="U34" s="58">
        <f>K34+M34+S34-L34</f>
        <v>14</v>
      </c>
      <c r="V34" s="57"/>
      <c r="W34" s="57"/>
      <c r="X34" s="74"/>
      <c r="Y34" s="59">
        <f>U34/J34</f>
        <v>34.146341463414636</v>
      </c>
      <c r="Z34" s="57"/>
    </row>
    <row r="35" spans="1:26" ht="11.25" customHeight="1" outlineLevel="3">
      <c r="A35" s="89" t="s">
        <v>28</v>
      </c>
      <c r="B35" s="82"/>
      <c r="C35" s="82"/>
      <c r="D35" s="82"/>
      <c r="E35" s="83">
        <v>193</v>
      </c>
      <c r="F35" s="83"/>
      <c r="G35" s="13">
        <v>84</v>
      </c>
      <c r="H35" s="13">
        <v>54</v>
      </c>
      <c r="I35" s="26">
        <v>0.2</v>
      </c>
      <c r="J35" s="14">
        <v>0.28</v>
      </c>
      <c r="K35" s="15">
        <v>14</v>
      </c>
      <c r="L35" s="51">
        <v>2</v>
      </c>
      <c r="M35" s="52"/>
      <c r="N35" s="53">
        <f>K35-L35+M35</f>
        <v>12</v>
      </c>
      <c r="O35" s="54">
        <f>ROUNDUP($O$10*J35,0)</f>
        <v>10</v>
      </c>
      <c r="P35" s="53">
        <f>O35-N35</f>
        <v>-2</v>
      </c>
      <c r="Q35" s="31">
        <f>IF(P35&gt;0,P35,0)</f>
        <v>0</v>
      </c>
      <c r="R35" s="55"/>
      <c r="S35" s="56">
        <f>Q35+R35</f>
        <v>0</v>
      </c>
      <c r="T35" s="57"/>
      <c r="U35" s="58">
        <f>K35+M35+S35-L35</f>
        <v>12</v>
      </c>
      <c r="V35" s="1">
        <f>U34/U35</f>
        <v>1.1666666666666667</v>
      </c>
      <c r="W35" s="57">
        <v>0.9360730593607307</v>
      </c>
      <c r="X35" s="75">
        <f>(V35-W35)*100/W35</f>
        <v>24.634146341463406</v>
      </c>
      <c r="Y35" s="59">
        <f>U35/J35</f>
        <v>42.857142857142854</v>
      </c>
      <c r="Z35" s="57"/>
    </row>
    <row r="36" spans="1:26" ht="11.25" customHeight="1" outlineLevel="3">
      <c r="A36" s="89" t="s">
        <v>29</v>
      </c>
      <c r="B36" s="82"/>
      <c r="C36" s="82"/>
      <c r="D36" s="82"/>
      <c r="E36" s="83">
        <v>193</v>
      </c>
      <c r="F36" s="83"/>
      <c r="G36" s="13">
        <v>84</v>
      </c>
      <c r="H36" s="13">
        <v>33</v>
      </c>
      <c r="I36" s="25">
        <v>0.12</v>
      </c>
      <c r="J36" s="14">
        <v>0.17</v>
      </c>
      <c r="K36" s="15">
        <v>5</v>
      </c>
      <c r="L36" s="51">
        <v>1</v>
      </c>
      <c r="M36" s="66"/>
      <c r="N36" s="53">
        <f>K36-L36+M36</f>
        <v>4</v>
      </c>
      <c r="O36" s="54">
        <f>ROUNDUP($O$10*J36,0)</f>
        <v>6</v>
      </c>
      <c r="P36" s="53">
        <f>O36-N36</f>
        <v>2</v>
      </c>
      <c r="Q36" s="31">
        <f>IF(P36&gt;0,P36,0)</f>
        <v>2</v>
      </c>
      <c r="R36" s="55"/>
      <c r="S36" s="56">
        <f>Q36+R36</f>
        <v>2</v>
      </c>
      <c r="T36" s="57"/>
      <c r="U36" s="58">
        <f>K36+M36+S36-L36</f>
        <v>6</v>
      </c>
      <c r="V36" s="57"/>
      <c r="W36" s="57"/>
      <c r="X36" s="74"/>
      <c r="Y36" s="59">
        <f>U36/J36</f>
        <v>35.29411764705882</v>
      </c>
      <c r="Z36" s="57"/>
    </row>
    <row r="37" spans="1:26" ht="11.25" customHeight="1" outlineLevel="3">
      <c r="A37" s="89" t="s">
        <v>30</v>
      </c>
      <c r="B37" s="82"/>
      <c r="C37" s="82"/>
      <c r="D37" s="82"/>
      <c r="E37" s="83">
        <v>193</v>
      </c>
      <c r="F37" s="83"/>
      <c r="G37" s="13">
        <v>84</v>
      </c>
      <c r="H37" s="13">
        <v>46</v>
      </c>
      <c r="I37" s="26">
        <v>0.2</v>
      </c>
      <c r="J37" s="14">
        <v>0.24</v>
      </c>
      <c r="K37" s="15">
        <v>9</v>
      </c>
      <c r="L37" s="51">
        <v>1</v>
      </c>
      <c r="M37" s="52">
        <v>1</v>
      </c>
      <c r="N37" s="53">
        <f>K37-L37+M37</f>
        <v>9</v>
      </c>
      <c r="O37" s="54">
        <f>ROUNDUP($O$10*J37,0)</f>
        <v>8</v>
      </c>
      <c r="P37" s="53">
        <f>O37-N37</f>
        <v>-1</v>
      </c>
      <c r="Q37" s="31">
        <f>IF(P37&gt;0,P37,0)</f>
        <v>0</v>
      </c>
      <c r="R37" s="55"/>
      <c r="S37" s="56">
        <f>Q37+R37</f>
        <v>0</v>
      </c>
      <c r="T37" s="61"/>
      <c r="U37" s="58">
        <f>K37+M37+S37-L37</f>
        <v>9</v>
      </c>
      <c r="V37" s="1">
        <f>U36/U37</f>
        <v>0.6666666666666666</v>
      </c>
      <c r="W37" s="57">
        <v>0.9774436090225563</v>
      </c>
      <c r="X37" s="75">
        <f>(V37-W37)*100/W37</f>
        <v>-31.794871794871796</v>
      </c>
      <c r="Y37" s="59">
        <f>U37/J37</f>
        <v>37.5</v>
      </c>
      <c r="Z37" s="61"/>
    </row>
    <row r="38" spans="1:26" ht="11.25" customHeight="1" outlineLevel="2">
      <c r="A38" s="90" t="s">
        <v>35</v>
      </c>
      <c r="B38" s="86"/>
      <c r="C38" s="86"/>
      <c r="D38" s="86"/>
      <c r="E38" s="85">
        <v>244</v>
      </c>
      <c r="F38" s="85"/>
      <c r="G38" s="9">
        <v>34</v>
      </c>
      <c r="H38" s="9">
        <v>72</v>
      </c>
      <c r="I38" s="24">
        <v>0.36</v>
      </c>
      <c r="J38" s="18">
        <v>0.3</v>
      </c>
      <c r="K38" s="12">
        <v>8</v>
      </c>
      <c r="L38" s="62"/>
      <c r="M38" s="63"/>
      <c r="N38" s="48"/>
      <c r="O38" s="49"/>
      <c r="P38" s="49"/>
      <c r="Q38" s="49"/>
      <c r="R38" s="56"/>
      <c r="S38" s="56"/>
      <c r="T38" s="50"/>
      <c r="U38" s="64"/>
      <c r="V38" s="50"/>
      <c r="W38" s="50"/>
      <c r="X38" s="73"/>
      <c r="Y38" s="65"/>
      <c r="Z38" s="50"/>
    </row>
    <row r="39" spans="1:25" ht="11.25" customHeight="1" outlineLevel="3">
      <c r="A39" s="89" t="s">
        <v>26</v>
      </c>
      <c r="B39" s="82"/>
      <c r="C39" s="82"/>
      <c r="D39" s="82"/>
      <c r="E39" s="83">
        <v>222</v>
      </c>
      <c r="F39" s="83"/>
      <c r="G39" s="13">
        <v>55</v>
      </c>
      <c r="H39" s="13">
        <v>11</v>
      </c>
      <c r="I39" s="26">
        <v>0.1</v>
      </c>
      <c r="J39" s="26">
        <v>0.1</v>
      </c>
      <c r="K39" s="15">
        <v>2</v>
      </c>
      <c r="L39" s="67"/>
      <c r="M39" s="52">
        <v>1</v>
      </c>
      <c r="N39" s="53">
        <f>K39-L39+M39</f>
        <v>3</v>
      </c>
      <c r="O39" s="54">
        <f>ROUNDUP($O$10*J39,0)</f>
        <v>4</v>
      </c>
      <c r="P39" s="53">
        <f>O39-N39</f>
        <v>1</v>
      </c>
      <c r="Q39" s="31">
        <f>IF(P39&gt;0,P39,0)</f>
        <v>1</v>
      </c>
      <c r="R39" s="55"/>
      <c r="S39" s="56">
        <f>Q39+R39</f>
        <v>1</v>
      </c>
      <c r="T39" s="57"/>
      <c r="U39" s="58">
        <f>K39+M39+S39-L39</f>
        <v>4</v>
      </c>
      <c r="V39" s="57"/>
      <c r="W39" s="57"/>
      <c r="X39" s="74"/>
      <c r="Y39" s="59">
        <f>U39/J39</f>
        <v>40</v>
      </c>
    </row>
    <row r="40" spans="1:25" ht="11.25" customHeight="1" outlineLevel="3">
      <c r="A40" s="89" t="s">
        <v>28</v>
      </c>
      <c r="B40" s="82"/>
      <c r="C40" s="82"/>
      <c r="D40" s="82"/>
      <c r="E40" s="83">
        <v>264</v>
      </c>
      <c r="F40" s="83"/>
      <c r="G40" s="13">
        <v>13</v>
      </c>
      <c r="H40" s="13">
        <v>12</v>
      </c>
      <c r="I40" s="25">
        <v>0.06</v>
      </c>
      <c r="J40" s="25">
        <v>0.06</v>
      </c>
      <c r="K40" s="15">
        <v>2</v>
      </c>
      <c r="L40" s="52"/>
      <c r="M40" s="52"/>
      <c r="N40" s="53">
        <f>K40-L40+M40</f>
        <v>2</v>
      </c>
      <c r="O40" s="54">
        <f>ROUNDUP($O$10*J40,0)</f>
        <v>2</v>
      </c>
      <c r="P40" s="53">
        <f>O40-N40</f>
        <v>0</v>
      </c>
      <c r="Q40" s="31">
        <f>IF(P40&gt;0,P40,0)</f>
        <v>0</v>
      </c>
      <c r="R40" s="55"/>
      <c r="S40" s="56">
        <f>Q40+R40</f>
        <v>0</v>
      </c>
      <c r="T40" s="57"/>
      <c r="U40" s="58">
        <f>K40+M40+S40-L40</f>
        <v>2</v>
      </c>
      <c r="V40" s="1">
        <f>U39/U40</f>
        <v>2</v>
      </c>
      <c r="W40" s="57">
        <v>0.9360730593607307</v>
      </c>
      <c r="X40" s="75">
        <f>(V40-W40)*100/W40</f>
        <v>113.65853658536582</v>
      </c>
      <c r="Y40" s="59">
        <f>U40/J40</f>
        <v>33.333333333333336</v>
      </c>
    </row>
    <row r="41" spans="1:25" ht="11.25" customHeight="1" outlineLevel="3">
      <c r="A41" s="89" t="s">
        <v>29</v>
      </c>
      <c r="B41" s="82"/>
      <c r="C41" s="82"/>
      <c r="D41" s="82"/>
      <c r="E41" s="83">
        <v>238</v>
      </c>
      <c r="F41" s="83"/>
      <c r="G41" s="13">
        <v>39</v>
      </c>
      <c r="H41" s="13">
        <v>29</v>
      </c>
      <c r="I41" s="25">
        <v>0.14</v>
      </c>
      <c r="J41" s="25">
        <v>0.14</v>
      </c>
      <c r="K41" s="15">
        <v>1</v>
      </c>
      <c r="L41" s="52"/>
      <c r="M41" s="52">
        <v>3</v>
      </c>
      <c r="N41" s="53">
        <f>K41-L41+M41</f>
        <v>4</v>
      </c>
      <c r="O41" s="54">
        <f>ROUNDUP($O$10*J41,0)</f>
        <v>5</v>
      </c>
      <c r="P41" s="53">
        <f>O41-N41</f>
        <v>1</v>
      </c>
      <c r="Q41" s="31">
        <f>IF(P41&gt;0,P41,0)</f>
        <v>1</v>
      </c>
      <c r="R41" s="55"/>
      <c r="S41" s="56">
        <f>Q41+R41</f>
        <v>1</v>
      </c>
      <c r="T41" s="57"/>
      <c r="U41" s="58">
        <f>K41+M41+S41-L41</f>
        <v>5</v>
      </c>
      <c r="V41" s="57"/>
      <c r="W41" s="57"/>
      <c r="X41" s="74"/>
      <c r="Y41" s="59">
        <f>U41/J41</f>
        <v>35.71428571428571</v>
      </c>
    </row>
    <row r="42" spans="1:25" ht="11.25" customHeight="1" outlineLevel="3">
      <c r="A42" s="89" t="s">
        <v>30</v>
      </c>
      <c r="B42" s="82"/>
      <c r="C42" s="82"/>
      <c r="D42" s="82"/>
      <c r="E42" s="83">
        <v>250</v>
      </c>
      <c r="F42" s="83"/>
      <c r="G42" s="13">
        <v>27</v>
      </c>
      <c r="H42" s="13">
        <v>20</v>
      </c>
      <c r="I42" s="25">
        <v>0.06</v>
      </c>
      <c r="J42" s="14">
        <v>0.08</v>
      </c>
      <c r="K42" s="15">
        <v>3</v>
      </c>
      <c r="L42" s="51">
        <v>3</v>
      </c>
      <c r="M42" s="52"/>
      <c r="N42" s="53">
        <f>K42-L42+M42</f>
        <v>0</v>
      </c>
      <c r="O42" s="54">
        <f>ROUNDUP($O$10*J42,0)</f>
        <v>3</v>
      </c>
      <c r="P42" s="53">
        <f>O42-N42</f>
        <v>3</v>
      </c>
      <c r="Q42" s="31">
        <f>IF(P42&gt;0,P42,0)</f>
        <v>3</v>
      </c>
      <c r="R42" s="55">
        <v>1</v>
      </c>
      <c r="S42" s="56">
        <f>Q42+R42</f>
        <v>4</v>
      </c>
      <c r="T42" s="61"/>
      <c r="U42" s="58">
        <f>K42+M42+S42-L42</f>
        <v>4</v>
      </c>
      <c r="V42" s="1">
        <f>U41/U42</f>
        <v>1.25</v>
      </c>
      <c r="W42" s="57">
        <v>0.9774436090225563</v>
      </c>
      <c r="X42" s="75">
        <f>(V42-W42)*100/W42</f>
        <v>27.884615384615394</v>
      </c>
      <c r="Y42" s="59">
        <f>U42/J42</f>
        <v>50</v>
      </c>
    </row>
    <row r="43" spans="1:26" ht="11.25" customHeight="1" outlineLevel="2">
      <c r="A43" s="90" t="s">
        <v>36</v>
      </c>
      <c r="B43" s="86"/>
      <c r="C43" s="86"/>
      <c r="D43" s="86"/>
      <c r="E43" s="85">
        <v>150</v>
      </c>
      <c r="F43" s="85"/>
      <c r="G43" s="9">
        <v>127</v>
      </c>
      <c r="H43" s="9">
        <v>133</v>
      </c>
      <c r="I43" s="24">
        <v>1.19</v>
      </c>
      <c r="J43" s="11">
        <v>0.89</v>
      </c>
      <c r="K43" s="12">
        <v>14</v>
      </c>
      <c r="L43" s="62"/>
      <c r="M43" s="63"/>
      <c r="N43" s="48"/>
      <c r="O43" s="49"/>
      <c r="P43" s="49"/>
      <c r="Q43" s="49"/>
      <c r="R43" s="56"/>
      <c r="S43" s="56"/>
      <c r="T43" s="50"/>
      <c r="U43" s="64"/>
      <c r="V43" s="50"/>
      <c r="W43" s="50"/>
      <c r="X43" s="73"/>
      <c r="Y43" s="65"/>
      <c r="Z43" s="50"/>
    </row>
    <row r="44" spans="1:25" ht="21.75" customHeight="1" outlineLevel="3">
      <c r="A44" s="89" t="s">
        <v>26</v>
      </c>
      <c r="B44" s="82"/>
      <c r="C44" s="82"/>
      <c r="D44" s="82"/>
      <c r="E44" s="83">
        <v>152</v>
      </c>
      <c r="F44" s="83"/>
      <c r="G44" s="13">
        <v>125</v>
      </c>
      <c r="H44" s="13">
        <v>40</v>
      </c>
      <c r="I44" s="26">
        <v>0.2</v>
      </c>
      <c r="J44" s="14">
        <v>0.26</v>
      </c>
      <c r="K44" s="15">
        <v>4</v>
      </c>
      <c r="L44" s="68"/>
      <c r="M44" s="66"/>
      <c r="N44" s="53">
        <f>K44-L44+M44</f>
        <v>4</v>
      </c>
      <c r="O44" s="54">
        <f>ROUNDUP($O$10*J44,0)</f>
        <v>9</v>
      </c>
      <c r="P44" s="53">
        <f>O44-N44</f>
        <v>5</v>
      </c>
      <c r="Q44" s="31">
        <f>IF(P44&gt;0,P44,0)</f>
        <v>5</v>
      </c>
      <c r="R44" s="55">
        <v>2</v>
      </c>
      <c r="S44" s="56">
        <f>Q44+R44</f>
        <v>7</v>
      </c>
      <c r="T44" s="57"/>
      <c r="U44" s="58">
        <f>K44+M44+S44-L44</f>
        <v>11</v>
      </c>
      <c r="V44" s="57"/>
      <c r="W44" s="57"/>
      <c r="X44" s="74"/>
      <c r="Y44" s="59">
        <f>U44/J44</f>
        <v>42.30769230769231</v>
      </c>
    </row>
    <row r="45" spans="1:25" ht="21.75" customHeight="1" outlineLevel="3">
      <c r="A45" s="89" t="s">
        <v>28</v>
      </c>
      <c r="B45" s="82"/>
      <c r="C45" s="82"/>
      <c r="D45" s="82"/>
      <c r="E45" s="83">
        <v>142</v>
      </c>
      <c r="F45" s="83"/>
      <c r="G45" s="13">
        <v>135</v>
      </c>
      <c r="H45" s="13">
        <v>42</v>
      </c>
      <c r="I45" s="25">
        <v>0.38</v>
      </c>
      <c r="J45" s="25">
        <v>0.38</v>
      </c>
      <c r="K45" s="17"/>
      <c r="L45" s="51">
        <v>1</v>
      </c>
      <c r="M45" s="52">
        <v>8</v>
      </c>
      <c r="N45" s="53">
        <f>K45-L45+M45</f>
        <v>7</v>
      </c>
      <c r="O45" s="54">
        <f>ROUNDUP($O$10*J45,0)</f>
        <v>13</v>
      </c>
      <c r="P45" s="53">
        <f>O45-N45</f>
        <v>6</v>
      </c>
      <c r="Q45" s="31">
        <f>IF(P45&gt;0,P45,0)</f>
        <v>6</v>
      </c>
      <c r="R45" s="55">
        <v>2</v>
      </c>
      <c r="S45" s="56">
        <f>Q45+R45</f>
        <v>8</v>
      </c>
      <c r="T45" s="57"/>
      <c r="U45" s="58">
        <f>K45+M45+S45-L45</f>
        <v>15</v>
      </c>
      <c r="V45" s="1">
        <f>U44/U45</f>
        <v>0.7333333333333333</v>
      </c>
      <c r="W45" s="57">
        <v>0.9360730593607307</v>
      </c>
      <c r="X45" s="75">
        <f>(V45-W45)*100/W45</f>
        <v>-21.65853658536587</v>
      </c>
      <c r="Y45" s="59">
        <f>U45/J45</f>
        <v>39.473684210526315</v>
      </c>
    </row>
    <row r="46" spans="1:25" ht="21.75" customHeight="1" outlineLevel="3">
      <c r="A46" s="89" t="s">
        <v>29</v>
      </c>
      <c r="B46" s="82"/>
      <c r="C46" s="82"/>
      <c r="D46" s="82"/>
      <c r="E46" s="83">
        <v>144</v>
      </c>
      <c r="F46" s="83"/>
      <c r="G46" s="13">
        <v>133</v>
      </c>
      <c r="H46" s="13">
        <v>28</v>
      </c>
      <c r="I46" s="25">
        <v>0.36</v>
      </c>
      <c r="J46" s="25">
        <v>0.36</v>
      </c>
      <c r="K46" s="15">
        <v>5</v>
      </c>
      <c r="L46" s="51">
        <v>2</v>
      </c>
      <c r="M46" s="66"/>
      <c r="N46" s="53">
        <f>K46-L46+M46</f>
        <v>3</v>
      </c>
      <c r="O46" s="54">
        <f>ROUNDUP($O$10*J46,0)</f>
        <v>12</v>
      </c>
      <c r="P46" s="53">
        <f>O46-N46</f>
        <v>9</v>
      </c>
      <c r="Q46" s="31">
        <f>IF(P46&gt;0,P46,0)</f>
        <v>9</v>
      </c>
      <c r="R46" s="55"/>
      <c r="S46" s="56">
        <f>Q46+R46</f>
        <v>9</v>
      </c>
      <c r="T46" s="57"/>
      <c r="U46" s="58">
        <f>K46+M46+S46-L46</f>
        <v>12</v>
      </c>
      <c r="V46" s="57"/>
      <c r="W46" s="57"/>
      <c r="X46" s="74"/>
      <c r="Y46" s="59">
        <f>U46/J46</f>
        <v>33.333333333333336</v>
      </c>
    </row>
    <row r="47" spans="1:25" ht="21.75" customHeight="1" outlineLevel="3">
      <c r="A47" s="89" t="s">
        <v>30</v>
      </c>
      <c r="B47" s="82"/>
      <c r="C47" s="82"/>
      <c r="D47" s="82"/>
      <c r="E47" s="83">
        <v>162</v>
      </c>
      <c r="F47" s="83"/>
      <c r="G47" s="13">
        <v>115</v>
      </c>
      <c r="H47" s="13">
        <v>23</v>
      </c>
      <c r="I47" s="25">
        <v>0.25</v>
      </c>
      <c r="J47" s="25">
        <v>0.25</v>
      </c>
      <c r="K47" s="15">
        <v>5</v>
      </c>
      <c r="L47" s="51">
        <v>3</v>
      </c>
      <c r="M47" s="52">
        <v>1</v>
      </c>
      <c r="N47" s="53">
        <f>K47-L47+M47</f>
        <v>3</v>
      </c>
      <c r="O47" s="54">
        <f>ROUNDUP($O$10*J47,0)</f>
        <v>9</v>
      </c>
      <c r="P47" s="53">
        <f>O47-N47</f>
        <v>6</v>
      </c>
      <c r="Q47" s="31">
        <f>IF(P47&gt;0,P47,0)</f>
        <v>6</v>
      </c>
      <c r="R47" s="55">
        <v>2</v>
      </c>
      <c r="S47" s="56">
        <f>Q47+R47</f>
        <v>8</v>
      </c>
      <c r="T47" s="61"/>
      <c r="U47" s="58">
        <f>K47+M47+S47-L47</f>
        <v>11</v>
      </c>
      <c r="V47" s="1">
        <f>U46/U47</f>
        <v>1.0909090909090908</v>
      </c>
      <c r="W47" s="57">
        <v>0.9774436090225563</v>
      </c>
      <c r="X47" s="75">
        <f>(V47-W47)*100/W47</f>
        <v>11.608391608391607</v>
      </c>
      <c r="Y47" s="59">
        <f>U47/J47</f>
        <v>44</v>
      </c>
    </row>
    <row r="48" spans="1:26" ht="11.25" customHeight="1" outlineLevel="2">
      <c r="A48" s="90" t="s">
        <v>37</v>
      </c>
      <c r="B48" s="86"/>
      <c r="C48" s="86"/>
      <c r="D48" s="86"/>
      <c r="E48" s="85">
        <v>46</v>
      </c>
      <c r="F48" s="85"/>
      <c r="G48" s="9">
        <v>231</v>
      </c>
      <c r="H48" s="9">
        <v>14</v>
      </c>
      <c r="I48" s="27">
        <v>0.3</v>
      </c>
      <c r="J48" s="18">
        <v>0.3</v>
      </c>
      <c r="K48" s="12">
        <v>37</v>
      </c>
      <c r="L48" s="62"/>
      <c r="M48" s="63"/>
      <c r="N48" s="48"/>
      <c r="O48" s="49"/>
      <c r="P48" s="49"/>
      <c r="Q48" s="49"/>
      <c r="R48" s="56"/>
      <c r="S48" s="56"/>
      <c r="T48" s="50"/>
      <c r="U48" s="64"/>
      <c r="V48" s="50"/>
      <c r="W48" s="50"/>
      <c r="X48" s="73"/>
      <c r="Y48" s="65"/>
      <c r="Z48" s="50"/>
    </row>
    <row r="49" spans="1:25" ht="11.25" customHeight="1" outlineLevel="3">
      <c r="A49" s="89" t="s">
        <v>26</v>
      </c>
      <c r="B49" s="82"/>
      <c r="C49" s="82"/>
      <c r="D49" s="82"/>
      <c r="E49" s="83">
        <v>46</v>
      </c>
      <c r="F49" s="83"/>
      <c r="G49" s="13">
        <v>231</v>
      </c>
      <c r="H49" s="13">
        <v>2</v>
      </c>
      <c r="I49" s="25">
        <v>0.04</v>
      </c>
      <c r="J49" s="14">
        <v>0.04</v>
      </c>
      <c r="K49" s="15">
        <v>11</v>
      </c>
      <c r="L49" s="67"/>
      <c r="M49" s="52"/>
      <c r="N49" s="53">
        <f>K49-L49+M49</f>
        <v>11</v>
      </c>
      <c r="O49" s="54">
        <f>ROUNDUP($O$10*J49,0)</f>
        <v>2</v>
      </c>
      <c r="P49" s="53">
        <f>O49-N49</f>
        <v>-9</v>
      </c>
      <c r="Q49" s="31">
        <f>IF(P49&gt;0,P49,0)</f>
        <v>0</v>
      </c>
      <c r="R49" s="55"/>
      <c r="S49" s="56">
        <f>Q49+R49</f>
        <v>0</v>
      </c>
      <c r="T49" s="57"/>
      <c r="U49" s="58">
        <f>K49+M49+S49-L49</f>
        <v>11</v>
      </c>
      <c r="V49" s="57"/>
      <c r="W49" s="57"/>
      <c r="X49" s="74"/>
      <c r="Y49" s="59">
        <f>U49/J49</f>
        <v>275</v>
      </c>
    </row>
    <row r="50" spans="1:25" ht="11.25" customHeight="1" outlineLevel="3">
      <c r="A50" s="89" t="s">
        <v>28</v>
      </c>
      <c r="B50" s="82"/>
      <c r="C50" s="82"/>
      <c r="D50" s="82"/>
      <c r="E50" s="83">
        <v>46</v>
      </c>
      <c r="F50" s="83"/>
      <c r="G50" s="13">
        <v>231</v>
      </c>
      <c r="H50" s="13">
        <v>7</v>
      </c>
      <c r="I50" s="25">
        <v>0.15</v>
      </c>
      <c r="J50" s="14">
        <v>0.15</v>
      </c>
      <c r="K50" s="15">
        <v>8</v>
      </c>
      <c r="L50" s="60"/>
      <c r="M50" s="52"/>
      <c r="N50" s="53">
        <f>K50-L50+M50</f>
        <v>8</v>
      </c>
      <c r="O50" s="54">
        <f>ROUNDUP($O$10*J50,0)</f>
        <v>5</v>
      </c>
      <c r="P50" s="53">
        <f>O50-N50</f>
        <v>-3</v>
      </c>
      <c r="Q50" s="31">
        <f>IF(P50&gt;0,P50,0)</f>
        <v>0</v>
      </c>
      <c r="R50" s="55"/>
      <c r="S50" s="56">
        <f>Q50+R50</f>
        <v>0</v>
      </c>
      <c r="T50" s="57"/>
      <c r="U50" s="58">
        <f>K50+M50+S50-L50</f>
        <v>8</v>
      </c>
      <c r="V50" s="1">
        <f>U49/U50</f>
        <v>1.375</v>
      </c>
      <c r="W50" s="57">
        <v>0.9360730593607307</v>
      </c>
      <c r="X50" s="75">
        <f>(V50-W50)*100/W50</f>
        <v>46.89024390243901</v>
      </c>
      <c r="Y50" s="59">
        <f>U50/J50</f>
        <v>53.333333333333336</v>
      </c>
    </row>
    <row r="51" spans="1:25" ht="11.25" customHeight="1" outlineLevel="3">
      <c r="A51" s="89" t="s">
        <v>29</v>
      </c>
      <c r="B51" s="82"/>
      <c r="C51" s="82"/>
      <c r="D51" s="82"/>
      <c r="E51" s="83">
        <v>46</v>
      </c>
      <c r="F51" s="83"/>
      <c r="G51" s="13">
        <v>231</v>
      </c>
      <c r="H51" s="13">
        <v>1</v>
      </c>
      <c r="I51" s="25">
        <v>0.02</v>
      </c>
      <c r="J51" s="14">
        <v>0.02</v>
      </c>
      <c r="K51" s="15">
        <v>8</v>
      </c>
      <c r="L51" s="67"/>
      <c r="M51" s="52"/>
      <c r="N51" s="53">
        <f>K51-L51+M51</f>
        <v>8</v>
      </c>
      <c r="O51" s="54">
        <f>ROUNDUP($O$10*J51,0)</f>
        <v>1</v>
      </c>
      <c r="P51" s="53">
        <f>O51-N51</f>
        <v>-7</v>
      </c>
      <c r="Q51" s="31">
        <f>IF(P51&gt;0,P51,0)</f>
        <v>0</v>
      </c>
      <c r="R51" s="55"/>
      <c r="S51" s="56">
        <f>Q51+R51</f>
        <v>0</v>
      </c>
      <c r="T51" s="57"/>
      <c r="U51" s="58">
        <f>K51+M51+S51-L51</f>
        <v>8</v>
      </c>
      <c r="V51" s="57"/>
      <c r="W51" s="57"/>
      <c r="X51" s="74"/>
      <c r="Y51" s="59">
        <f>U51/J51</f>
        <v>400</v>
      </c>
    </row>
    <row r="52" spans="1:25" ht="11.25" customHeight="1" outlineLevel="3">
      <c r="A52" s="89" t="s">
        <v>30</v>
      </c>
      <c r="B52" s="82"/>
      <c r="C52" s="82"/>
      <c r="D52" s="82"/>
      <c r="E52" s="83">
        <v>46</v>
      </c>
      <c r="F52" s="83"/>
      <c r="G52" s="13">
        <v>231</v>
      </c>
      <c r="H52" s="13">
        <v>4</v>
      </c>
      <c r="I52" s="25">
        <v>0.09</v>
      </c>
      <c r="J52" s="14">
        <v>0.09</v>
      </c>
      <c r="K52" s="15">
        <v>10</v>
      </c>
      <c r="L52" s="51">
        <v>1</v>
      </c>
      <c r="M52" s="52">
        <v>3</v>
      </c>
      <c r="N52" s="53">
        <f>K52-L52+M52</f>
        <v>12</v>
      </c>
      <c r="O52" s="54">
        <f>ROUNDUP($O$10*J52,0)</f>
        <v>3</v>
      </c>
      <c r="P52" s="53">
        <f>O52-N52</f>
        <v>-9</v>
      </c>
      <c r="Q52" s="31">
        <f>IF(P52&gt;0,P52,0)</f>
        <v>0</v>
      </c>
      <c r="R52" s="55"/>
      <c r="S52" s="56">
        <f>Q52+R52</f>
        <v>0</v>
      </c>
      <c r="T52" s="61"/>
      <c r="U52" s="58">
        <f>K52+M52+S52-L52</f>
        <v>12</v>
      </c>
      <c r="V52" s="1">
        <f>U51/U52</f>
        <v>0.6666666666666666</v>
      </c>
      <c r="W52" s="57">
        <v>0.9774436090225563</v>
      </c>
      <c r="X52" s="75">
        <f>(V52-W52)*100/W52</f>
        <v>-31.794871794871796</v>
      </c>
      <c r="Y52" s="59">
        <f>U52/J52</f>
        <v>133.33333333333334</v>
      </c>
    </row>
    <row r="53" spans="1:26" ht="11.25" customHeight="1" outlineLevel="2">
      <c r="A53" s="90" t="s">
        <v>38</v>
      </c>
      <c r="B53" s="86"/>
      <c r="C53" s="86"/>
      <c r="D53" s="86"/>
      <c r="E53" s="85">
        <v>46</v>
      </c>
      <c r="F53" s="85"/>
      <c r="G53" s="9">
        <v>231</v>
      </c>
      <c r="H53" s="9">
        <v>7</v>
      </c>
      <c r="I53" s="24">
        <v>0.15</v>
      </c>
      <c r="J53" s="11">
        <v>0.15</v>
      </c>
      <c r="K53" s="12">
        <v>41</v>
      </c>
      <c r="L53" s="62"/>
      <c r="M53" s="63"/>
      <c r="N53" s="48"/>
      <c r="O53" s="49"/>
      <c r="P53" s="49"/>
      <c r="Q53" s="49"/>
      <c r="R53" s="56"/>
      <c r="S53" s="56"/>
      <c r="T53" s="50"/>
      <c r="U53" s="64"/>
      <c r="V53" s="50"/>
      <c r="W53" s="50"/>
      <c r="X53" s="73"/>
      <c r="Y53" s="65"/>
      <c r="Z53" s="50"/>
    </row>
    <row r="54" spans="1:25" ht="11.25" outlineLevel="3">
      <c r="A54" s="89" t="s">
        <v>26</v>
      </c>
      <c r="B54" s="82"/>
      <c r="C54" s="82"/>
      <c r="D54" s="82"/>
      <c r="E54" s="83">
        <v>46</v>
      </c>
      <c r="F54" s="83"/>
      <c r="G54" s="13">
        <v>231</v>
      </c>
      <c r="H54" s="13">
        <v>3</v>
      </c>
      <c r="I54" s="25">
        <v>0.07</v>
      </c>
      <c r="J54" s="14">
        <v>0.07</v>
      </c>
      <c r="K54" s="15">
        <v>10</v>
      </c>
      <c r="L54" s="67"/>
      <c r="M54" s="52"/>
      <c r="N54" s="53">
        <f>K54-L54+M54</f>
        <v>10</v>
      </c>
      <c r="O54" s="54">
        <f>ROUNDUP($O$10*J54,0)</f>
        <v>3</v>
      </c>
      <c r="P54" s="53">
        <f>O54-N54</f>
        <v>-7</v>
      </c>
      <c r="Q54" s="31">
        <f>IF(P54&gt;0,P54,0)</f>
        <v>0</v>
      </c>
      <c r="R54" s="55"/>
      <c r="S54" s="56">
        <f>Q54+R54</f>
        <v>0</v>
      </c>
      <c r="T54" s="57"/>
      <c r="U54" s="58">
        <f>K54+M54+S54-L54</f>
        <v>10</v>
      </c>
      <c r="V54" s="57"/>
      <c r="W54" s="57"/>
      <c r="X54" s="74"/>
      <c r="Y54" s="59">
        <f>U54/J54</f>
        <v>142.85714285714283</v>
      </c>
    </row>
    <row r="55" spans="1:25" ht="11.25" outlineLevel="3">
      <c r="A55" s="89" t="s">
        <v>28</v>
      </c>
      <c r="B55" s="82"/>
      <c r="C55" s="82"/>
      <c r="D55" s="82"/>
      <c r="E55" s="83">
        <v>46</v>
      </c>
      <c r="F55" s="83"/>
      <c r="G55" s="13">
        <v>231</v>
      </c>
      <c r="H55" s="13">
        <v>2</v>
      </c>
      <c r="I55" s="25">
        <v>0.04</v>
      </c>
      <c r="J55" s="14">
        <v>0.04</v>
      </c>
      <c r="K55" s="15">
        <v>13</v>
      </c>
      <c r="L55" s="51"/>
      <c r="M55" s="52"/>
      <c r="N55" s="53">
        <f>K55-L55+M55</f>
        <v>13</v>
      </c>
      <c r="O55" s="54">
        <f>ROUNDUP($O$10*J55,0)</f>
        <v>2</v>
      </c>
      <c r="P55" s="53">
        <f>O55-N55</f>
        <v>-11</v>
      </c>
      <c r="Q55" s="31">
        <f>IF(P55&gt;0,P55,0)</f>
        <v>0</v>
      </c>
      <c r="R55" s="55"/>
      <c r="S55" s="56">
        <f>Q55+R55</f>
        <v>0</v>
      </c>
      <c r="T55" s="57"/>
      <c r="U55" s="58">
        <f>K55+M55+S55-L55</f>
        <v>13</v>
      </c>
      <c r="V55" s="1">
        <f>U54/U55</f>
        <v>0.7692307692307693</v>
      </c>
      <c r="W55" s="57">
        <v>0.9360730593607307</v>
      </c>
      <c r="X55" s="75">
        <f>(V55-W55)*100/W55</f>
        <v>-17.823639774859295</v>
      </c>
      <c r="Y55" s="59">
        <f>U55/J55</f>
        <v>325</v>
      </c>
    </row>
    <row r="56" spans="1:25" ht="11.25" outlineLevel="3">
      <c r="A56" s="89" t="s">
        <v>29</v>
      </c>
      <c r="B56" s="82"/>
      <c r="C56" s="82"/>
      <c r="D56" s="82"/>
      <c r="E56" s="83">
        <v>46</v>
      </c>
      <c r="F56" s="83"/>
      <c r="G56" s="13">
        <v>231</v>
      </c>
      <c r="H56" s="13">
        <v>2</v>
      </c>
      <c r="I56" s="25">
        <v>0.04</v>
      </c>
      <c r="J56" s="14">
        <v>0.04</v>
      </c>
      <c r="K56" s="15">
        <v>7</v>
      </c>
      <c r="L56" s="67"/>
      <c r="M56" s="52"/>
      <c r="N56" s="53">
        <f>K56-L56+M56</f>
        <v>7</v>
      </c>
      <c r="O56" s="54">
        <f>ROUNDUP($O$10*J56,0)</f>
        <v>2</v>
      </c>
      <c r="P56" s="53">
        <f>O56-N56</f>
        <v>-5</v>
      </c>
      <c r="Q56" s="31">
        <f>IF(P56&gt;0,P56,0)</f>
        <v>0</v>
      </c>
      <c r="R56" s="55"/>
      <c r="S56" s="56">
        <f>Q56+R56</f>
        <v>0</v>
      </c>
      <c r="T56" s="57"/>
      <c r="U56" s="58">
        <f>K56+M56+S56-L56</f>
        <v>7</v>
      </c>
      <c r="V56" s="57"/>
      <c r="W56" s="57"/>
      <c r="X56" s="74"/>
      <c r="Y56" s="59">
        <f>U56/J56</f>
        <v>175</v>
      </c>
    </row>
    <row r="57" spans="1:25" ht="11.25" outlineLevel="3">
      <c r="A57" s="89" t="s">
        <v>30</v>
      </c>
      <c r="B57" s="82"/>
      <c r="C57" s="82"/>
      <c r="D57" s="82"/>
      <c r="E57" s="83">
        <v>46</v>
      </c>
      <c r="F57" s="83"/>
      <c r="G57" s="13">
        <v>231</v>
      </c>
      <c r="H57" s="17"/>
      <c r="I57" s="28"/>
      <c r="J57" s="17">
        <v>0.001</v>
      </c>
      <c r="K57" s="15">
        <v>11</v>
      </c>
      <c r="L57" s="51"/>
      <c r="M57" s="52"/>
      <c r="N57" s="53">
        <f>K57-L57+M57</f>
        <v>11</v>
      </c>
      <c r="O57" s="54">
        <f>ROUNDUP($O$10*J57,0)</f>
        <v>1</v>
      </c>
      <c r="P57" s="53">
        <f>O57-N57</f>
        <v>-10</v>
      </c>
      <c r="Q57" s="31">
        <f>IF(P57&gt;0,P57,0)</f>
        <v>0</v>
      </c>
      <c r="R57" s="55"/>
      <c r="S57" s="56">
        <f>Q57+R57</f>
        <v>0</v>
      </c>
      <c r="T57" s="61"/>
      <c r="U57" s="58">
        <f>K57+M57+S57-L57</f>
        <v>11</v>
      </c>
      <c r="V57" s="1">
        <f>U56/U57</f>
        <v>0.6363636363636364</v>
      </c>
      <c r="W57" s="57">
        <v>0.9774436090225563</v>
      </c>
      <c r="X57" s="75">
        <f>(V57-W57)*100/W57</f>
        <v>-34.89510489510489</v>
      </c>
      <c r="Y57" s="59">
        <f>U57/J57</f>
        <v>11000</v>
      </c>
    </row>
    <row r="58" spans="1:26" ht="11.25" outlineLevel="2">
      <c r="A58" s="90" t="s">
        <v>39</v>
      </c>
      <c r="B58" s="86"/>
      <c r="C58" s="86"/>
      <c r="D58" s="86"/>
      <c r="E58" s="85">
        <v>29</v>
      </c>
      <c r="F58" s="85"/>
      <c r="G58" s="9">
        <v>248</v>
      </c>
      <c r="H58" s="9">
        <v>12</v>
      </c>
      <c r="I58" s="24">
        <v>0.38</v>
      </c>
      <c r="J58" s="11">
        <v>0.38</v>
      </c>
      <c r="K58" s="12">
        <v>12</v>
      </c>
      <c r="L58" s="62"/>
      <c r="M58" s="63"/>
      <c r="N58" s="48"/>
      <c r="O58" s="49"/>
      <c r="P58" s="49"/>
      <c r="Q58" s="49"/>
      <c r="R58" s="56"/>
      <c r="S58" s="56"/>
      <c r="T58" s="50"/>
      <c r="U58" s="64"/>
      <c r="V58" s="50"/>
      <c r="W58" s="50"/>
      <c r="X58" s="73"/>
      <c r="Y58" s="65"/>
      <c r="Z58" s="50"/>
    </row>
    <row r="59" spans="1:25" ht="11.25" outlineLevel="3">
      <c r="A59" s="89" t="s">
        <v>26</v>
      </c>
      <c r="B59" s="82"/>
      <c r="C59" s="82"/>
      <c r="D59" s="82"/>
      <c r="E59" s="83">
        <v>15</v>
      </c>
      <c r="F59" s="83"/>
      <c r="G59" s="13">
        <v>262</v>
      </c>
      <c r="H59" s="13">
        <v>1</v>
      </c>
      <c r="I59" s="25">
        <v>0.07</v>
      </c>
      <c r="J59" s="14">
        <v>0.07</v>
      </c>
      <c r="K59" s="15">
        <v>3</v>
      </c>
      <c r="L59" s="67"/>
      <c r="M59" s="52"/>
      <c r="N59" s="53">
        <f>K59-L59+M59</f>
        <v>3</v>
      </c>
      <c r="O59" s="54">
        <f>ROUNDUP($O$10*J59,0)</f>
        <v>3</v>
      </c>
      <c r="P59" s="53">
        <f>O59-N59</f>
        <v>0</v>
      </c>
      <c r="Q59" s="31">
        <f>IF(P59&gt;0,P59,0)</f>
        <v>0</v>
      </c>
      <c r="R59" s="55"/>
      <c r="S59" s="56">
        <f>Q59+R59</f>
        <v>0</v>
      </c>
      <c r="T59" s="57"/>
      <c r="U59" s="58">
        <f>K59+M59+S59-L59</f>
        <v>3</v>
      </c>
      <c r="V59" s="57"/>
      <c r="W59" s="57"/>
      <c r="X59" s="74"/>
      <c r="Y59" s="59">
        <f>U59/J59</f>
        <v>42.857142857142854</v>
      </c>
    </row>
    <row r="60" spans="1:25" ht="11.25" outlineLevel="3">
      <c r="A60" s="89" t="s">
        <v>28</v>
      </c>
      <c r="B60" s="82"/>
      <c r="C60" s="82"/>
      <c r="D60" s="82"/>
      <c r="E60" s="83">
        <v>12</v>
      </c>
      <c r="F60" s="83"/>
      <c r="G60" s="13">
        <v>265</v>
      </c>
      <c r="H60" s="13">
        <v>1</v>
      </c>
      <c r="I60" s="25">
        <v>0.08</v>
      </c>
      <c r="J60" s="14">
        <v>0.08</v>
      </c>
      <c r="K60" s="15">
        <v>4</v>
      </c>
      <c r="L60" s="51">
        <v>2</v>
      </c>
      <c r="M60" s="52"/>
      <c r="N60" s="53">
        <f>K60-L60+M60</f>
        <v>2</v>
      </c>
      <c r="O60" s="54">
        <f>ROUNDUP($O$10*J60,0)</f>
        <v>3</v>
      </c>
      <c r="P60" s="53">
        <f>O60-N60</f>
        <v>1</v>
      </c>
      <c r="Q60" s="31">
        <f>IF(P60&gt;0,P60,0)</f>
        <v>1</v>
      </c>
      <c r="R60" s="55"/>
      <c r="S60" s="56">
        <f>Q60+R60</f>
        <v>1</v>
      </c>
      <c r="T60" s="57"/>
      <c r="U60" s="58">
        <f>K60+M60+S60-L60</f>
        <v>3</v>
      </c>
      <c r="V60" s="1">
        <f>U59/U60</f>
        <v>1</v>
      </c>
      <c r="W60" s="57">
        <v>0.9360730593607307</v>
      </c>
      <c r="X60" s="75">
        <f>(V60-W60)*100/W60</f>
        <v>6.829268292682913</v>
      </c>
      <c r="Y60" s="59">
        <f>U60/J60</f>
        <v>37.5</v>
      </c>
    </row>
    <row r="61" spans="1:25" ht="11.25" outlineLevel="3">
      <c r="A61" s="89" t="s">
        <v>29</v>
      </c>
      <c r="B61" s="82"/>
      <c r="C61" s="82"/>
      <c r="D61" s="82"/>
      <c r="E61" s="83">
        <v>46</v>
      </c>
      <c r="F61" s="83"/>
      <c r="G61" s="13">
        <v>231</v>
      </c>
      <c r="H61" s="13">
        <v>4</v>
      </c>
      <c r="I61" s="25">
        <v>0.09</v>
      </c>
      <c r="J61" s="14">
        <v>0.09</v>
      </c>
      <c r="K61" s="15">
        <v>2</v>
      </c>
      <c r="L61" s="67"/>
      <c r="M61" s="52"/>
      <c r="N61" s="53">
        <f>K61-L61+M61</f>
        <v>2</v>
      </c>
      <c r="O61" s="54">
        <f>ROUNDUP($O$10*J61,0)</f>
        <v>3</v>
      </c>
      <c r="P61" s="53">
        <f>O61-N61</f>
        <v>1</v>
      </c>
      <c r="Q61" s="31">
        <f>IF(P61&gt;0,P61,0)</f>
        <v>1</v>
      </c>
      <c r="R61" s="55"/>
      <c r="S61" s="56">
        <f>Q61+R61</f>
        <v>1</v>
      </c>
      <c r="T61" s="57"/>
      <c r="U61" s="58">
        <f>K61+M61+S61-L61</f>
        <v>3</v>
      </c>
      <c r="V61" s="57"/>
      <c r="W61" s="57"/>
      <c r="X61" s="74"/>
      <c r="Y61" s="59">
        <f>U61/J61</f>
        <v>33.333333333333336</v>
      </c>
    </row>
    <row r="62" spans="1:25" ht="11.25" outlineLevel="3">
      <c r="A62" s="89" t="s">
        <v>30</v>
      </c>
      <c r="B62" s="82"/>
      <c r="C62" s="82"/>
      <c r="D62" s="82"/>
      <c r="E62" s="83">
        <v>43</v>
      </c>
      <c r="F62" s="83"/>
      <c r="G62" s="13">
        <v>234</v>
      </c>
      <c r="H62" s="13">
        <v>6</v>
      </c>
      <c r="I62" s="25">
        <v>0.14</v>
      </c>
      <c r="J62" s="14">
        <v>0.14</v>
      </c>
      <c r="K62" s="15">
        <v>3</v>
      </c>
      <c r="L62" s="51">
        <v>1</v>
      </c>
      <c r="M62" s="52"/>
      <c r="N62" s="53">
        <f>K62-L62+M62</f>
        <v>2</v>
      </c>
      <c r="O62" s="54">
        <f>ROUNDUP($O$10*J62,0)</f>
        <v>5</v>
      </c>
      <c r="P62" s="53">
        <f>O62-N62</f>
        <v>3</v>
      </c>
      <c r="Q62" s="31">
        <f>IF(P62&gt;0,P62,0)</f>
        <v>3</v>
      </c>
      <c r="R62" s="55"/>
      <c r="S62" s="56">
        <f>Q62+R62</f>
        <v>3</v>
      </c>
      <c r="T62" s="61"/>
      <c r="U62" s="58">
        <f>K62+M62+S62-L62</f>
        <v>5</v>
      </c>
      <c r="V62" s="1">
        <f>U61/U62</f>
        <v>0.6</v>
      </c>
      <c r="W62" s="57">
        <v>0.9774436090225563</v>
      </c>
      <c r="X62" s="75">
        <f>(V62-W62)*100/W62</f>
        <v>-38.61538461538461</v>
      </c>
      <c r="Y62" s="59">
        <f>U62/J62</f>
        <v>35.71428571428571</v>
      </c>
    </row>
    <row r="63" spans="1:11" ht="12.75">
      <c r="A63" s="87" t="s">
        <v>7</v>
      </c>
      <c r="B63" s="87"/>
      <c r="C63" s="87"/>
      <c r="D63" s="87"/>
      <c r="E63" s="88">
        <v>171</v>
      </c>
      <c r="F63" s="88"/>
      <c r="G63" s="19">
        <v>106</v>
      </c>
      <c r="H63" s="20">
        <v>1647</v>
      </c>
      <c r="I63" s="29">
        <v>9.59</v>
      </c>
      <c r="J63" s="21">
        <v>7.83</v>
      </c>
      <c r="K63" s="22">
        <v>269</v>
      </c>
    </row>
  </sheetData>
  <sheetProtection/>
  <mergeCells count="110">
    <mergeCell ref="A63:D63"/>
    <mergeCell ref="E63:F63"/>
    <mergeCell ref="A60:D60"/>
    <mergeCell ref="E60:F60"/>
    <mergeCell ref="A61:D61"/>
    <mergeCell ref="E61:F61"/>
    <mergeCell ref="A62:D62"/>
    <mergeCell ref="E62:F62"/>
    <mergeCell ref="A57:D57"/>
    <mergeCell ref="E57:F57"/>
    <mergeCell ref="A58:D58"/>
    <mergeCell ref="E58:F58"/>
    <mergeCell ref="A52:D52"/>
    <mergeCell ref="E52:F52"/>
    <mergeCell ref="A59:D59"/>
    <mergeCell ref="E59:F59"/>
    <mergeCell ref="A54:D54"/>
    <mergeCell ref="E54:F54"/>
    <mergeCell ref="A55:D55"/>
    <mergeCell ref="E55:F55"/>
    <mergeCell ref="A56:D56"/>
    <mergeCell ref="E56:F56"/>
    <mergeCell ref="A53:D53"/>
    <mergeCell ref="E53:F53"/>
    <mergeCell ref="A48:D48"/>
    <mergeCell ref="E48:F48"/>
    <mergeCell ref="A49:D49"/>
    <mergeCell ref="E49:F49"/>
    <mergeCell ref="A50:D50"/>
    <mergeCell ref="E50:F50"/>
    <mergeCell ref="A51:D51"/>
    <mergeCell ref="E51:F51"/>
    <mergeCell ref="A45:D45"/>
    <mergeCell ref="E45:F45"/>
    <mergeCell ref="A46:D46"/>
    <mergeCell ref="E46:F46"/>
    <mergeCell ref="A40:D40"/>
    <mergeCell ref="E40:F40"/>
    <mergeCell ref="A47:D47"/>
    <mergeCell ref="E47:F47"/>
    <mergeCell ref="A42:D42"/>
    <mergeCell ref="E42:F42"/>
    <mergeCell ref="A43:D43"/>
    <mergeCell ref="E43:F43"/>
    <mergeCell ref="A44:D44"/>
    <mergeCell ref="E44:F44"/>
    <mergeCell ref="A41:D41"/>
    <mergeCell ref="E41:F41"/>
    <mergeCell ref="A36:D36"/>
    <mergeCell ref="E36:F36"/>
    <mergeCell ref="A37:D37"/>
    <mergeCell ref="E37:F37"/>
    <mergeCell ref="A38:D38"/>
    <mergeCell ref="E38:F38"/>
    <mergeCell ref="A39:D39"/>
    <mergeCell ref="E39:F39"/>
    <mergeCell ref="A33:D33"/>
    <mergeCell ref="E33:F33"/>
    <mergeCell ref="A34:D34"/>
    <mergeCell ref="E34:F34"/>
    <mergeCell ref="A28:D28"/>
    <mergeCell ref="E28:F28"/>
    <mergeCell ref="A35:D35"/>
    <mergeCell ref="E35:F35"/>
    <mergeCell ref="A30:D30"/>
    <mergeCell ref="E30:F30"/>
    <mergeCell ref="A31:D31"/>
    <mergeCell ref="E31:F31"/>
    <mergeCell ref="A32:D32"/>
    <mergeCell ref="E32:F32"/>
    <mergeCell ref="A29:D29"/>
    <mergeCell ref="E29:F29"/>
    <mergeCell ref="A24:D24"/>
    <mergeCell ref="E24:F24"/>
    <mergeCell ref="A25:D25"/>
    <mergeCell ref="E25:F25"/>
    <mergeCell ref="A26:D26"/>
    <mergeCell ref="E26:F26"/>
    <mergeCell ref="A27:D27"/>
    <mergeCell ref="E27:F27"/>
    <mergeCell ref="A21:D21"/>
    <mergeCell ref="E21:F21"/>
    <mergeCell ref="A22:D22"/>
    <mergeCell ref="E22:F22"/>
    <mergeCell ref="A16:D16"/>
    <mergeCell ref="E16:F16"/>
    <mergeCell ref="A23:D23"/>
    <mergeCell ref="E23:F23"/>
    <mergeCell ref="A18:D18"/>
    <mergeCell ref="E18:F18"/>
    <mergeCell ref="A19:D19"/>
    <mergeCell ref="E19:F19"/>
    <mergeCell ref="A20:D20"/>
    <mergeCell ref="E20:F20"/>
    <mergeCell ref="A17:D17"/>
    <mergeCell ref="E17:F17"/>
    <mergeCell ref="A12:D12"/>
    <mergeCell ref="E12:F12"/>
    <mergeCell ref="A13:D13"/>
    <mergeCell ref="E13:F13"/>
    <mergeCell ref="A14:D14"/>
    <mergeCell ref="E14:F14"/>
    <mergeCell ref="A15:D15"/>
    <mergeCell ref="E15:F15"/>
    <mergeCell ref="A11:D11"/>
    <mergeCell ref="E11:F11"/>
    <mergeCell ref="C7:S7"/>
    <mergeCell ref="A9:D9"/>
    <mergeCell ref="A10:D10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evro</cp:lastModifiedBy>
  <cp:lastPrinted>2018-10-04T08:51:07Z</cp:lastPrinted>
  <dcterms:created xsi:type="dcterms:W3CDTF">2018-10-04T08:01:16Z</dcterms:created>
  <dcterms:modified xsi:type="dcterms:W3CDTF">2018-10-08T13:23:37Z</dcterms:modified>
  <cp:category/>
  <cp:version/>
  <cp:contentType/>
  <cp:contentStatus/>
  <cp:revision>1</cp:revision>
</cp:coreProperties>
</file>