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1130" activeTab="0"/>
  </bookViews>
  <sheets>
    <sheet name="Расчет налога УС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Pegeeva</author>
    <author>Ludmila</author>
  </authors>
  <commentList>
    <comment ref="C11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90.01.2</t>
        </r>
      </text>
    </comment>
    <comment ref="C14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К91.01
</t>
        </r>
      </text>
    </comment>
    <comment ref="C17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Д51, сумма
</t>
        </r>
      </text>
    </comment>
    <comment ref="C20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К51</t>
        </r>
      </text>
    </comment>
    <comment ref="C28" authorId="0">
      <text>
        <r>
          <rPr>
            <b/>
            <sz val="8"/>
            <rFont val="Tahoma"/>
            <family val="2"/>
          </rPr>
          <t>Pegeeva:</t>
        </r>
        <r>
          <rPr>
            <sz val="8"/>
            <rFont val="Tahoma"/>
            <family val="2"/>
          </rPr>
          <t xml:space="preserve">
приход по рассчетному счету* ставку налога</t>
        </r>
      </text>
    </comment>
    <comment ref="C9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Д62, контрагент с ИНН 7816640431</t>
        </r>
      </text>
    </comment>
    <comment ref="C10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Д62, кроме ИНН 7816640431</t>
        </r>
      </text>
    </comment>
    <comment ref="C18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Д51
Статья "Поступления от покупателей"</t>
        </r>
      </text>
    </comment>
    <comment ref="C19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Д51
Статья "Прочие поступления"</t>
        </r>
      </text>
    </comment>
    <comment ref="C21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К 51 Статья "Выплата дохода"</t>
        </r>
      </text>
    </comment>
    <comment ref="C22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К 51 Статья "Услуги банка"</t>
        </r>
      </text>
    </comment>
    <comment ref="C23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К 51 Статья "Оплата поставщику"</t>
        </r>
      </text>
    </comment>
    <comment ref="C24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К 51 Статья "Платежи в бюджет"</t>
        </r>
      </text>
    </comment>
    <comment ref="C25" authorId="1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Оборот К 51 Статья "Возврат покупателю"</t>
        </r>
      </text>
    </comment>
  </commentList>
</comments>
</file>

<file path=xl/sharedStrings.xml><?xml version="1.0" encoding="utf-8"?>
<sst xmlns="http://schemas.openxmlformats.org/spreadsheetml/2006/main" count="156" uniqueCount="145">
  <si>
    <t>ежем. Сумма</t>
  </si>
  <si>
    <t>MAX размер взносов в ПФР</t>
  </si>
  <si>
    <t>ХХ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</si>
  <si>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</si>
  <si>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</si>
  <si>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</si>
  <si>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</si>
  <si>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</si>
  <si>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</si>
  <si>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</si>
  <si>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</si>
  <si>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</si>
  <si>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</si>
  <si>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</si>
  <si>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</si>
  <si>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</si>
  <si>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</si>
  <si>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Выплата процентов на остаток по р/с</t>
  </si>
  <si>
    <t>Единый налог при УСН</t>
  </si>
  <si>
    <t>Налоги уплаченные (суммы, фaктически уплаченные)</t>
  </si>
  <si>
    <t>Расчет вычетов из налога УСН НИ</t>
  </si>
  <si>
    <t>Налоги к уплате НИ (начисления, уменьшенные на вычеты)</t>
  </si>
  <si>
    <t>Налог УСН к уплате по итогам квартала</t>
  </si>
  <si>
    <t>1-й квартал</t>
  </si>
  <si>
    <t>полугодие</t>
  </si>
  <si>
    <t>9 мес</t>
  </si>
  <si>
    <t>год</t>
  </si>
  <si>
    <t>Принятые вычеты</t>
  </si>
  <si>
    <r>
      <t xml:space="preserve">Справочно </t>
    </r>
    <r>
      <rPr>
        <i/>
        <sz val="10"/>
        <rFont val="Arial Cyr"/>
        <family val="0"/>
      </rPr>
      <t>(данные берутся из констант программы)</t>
    </r>
  </si>
  <si>
    <t>Расчет фиксированных страховых взносов за отчетный год</t>
  </si>
  <si>
    <t>Взносы в ПФР - фиксированная часть</t>
  </si>
  <si>
    <t>Взносы в ФФОМС - фиксированная часть</t>
  </si>
  <si>
    <t xml:space="preserve">Порог доходов, при которых применяется дополнительная ставка  взносов в ПФР </t>
  </si>
  <si>
    <t>Ставка взносов в ПФР с дополнительных доходов</t>
  </si>
  <si>
    <t>Ставка налога УСН</t>
  </si>
  <si>
    <t>Оборот общий (начислено), в т.ч.:</t>
  </si>
  <si>
    <t>из них: выручка от прочих контрагентов</t>
  </si>
  <si>
    <t>Налоговая база по УСН</t>
  </si>
  <si>
    <t>Расчет налога УСН - для ИП с объектом налогообложения "Доходы", который не имеет сотрудников</t>
  </si>
  <si>
    <t>Выручка по деятельности с основной системой налогообложения (УСН)</t>
  </si>
  <si>
    <t>Выручка по отдельным видам деятельности с особым порядком налогообложения (ЕНВД/Патент и т.д.)</t>
  </si>
  <si>
    <t xml:space="preserve">Налоги начисленные </t>
  </si>
  <si>
    <t>Взносы в ПФР дополнительные</t>
  </si>
  <si>
    <t>Взносы в ПФР фиксированные (ежемесячная часть)</t>
  </si>
  <si>
    <t>Взносы в ФФОМС фиксированные (ежемесячная часть)</t>
  </si>
  <si>
    <t>Взносы в ПФР фиксированные</t>
  </si>
  <si>
    <t>Взносы в ФФОМС фиксированные</t>
  </si>
  <si>
    <t>1.</t>
  </si>
  <si>
    <t>1.1.</t>
  </si>
  <si>
    <t>1.2.</t>
  </si>
  <si>
    <t>2.</t>
  </si>
  <si>
    <t>3.</t>
  </si>
  <si>
    <t>4.</t>
  </si>
  <si>
    <t>5.</t>
  </si>
  <si>
    <t>6.</t>
  </si>
  <si>
    <t>6.1.</t>
  </si>
  <si>
    <t>Вычет принимаемый по фиксированным взносам НИ</t>
  </si>
  <si>
    <t>Вычет - взнос в ПФР с дополнительных доходов - начисленный НИ</t>
  </si>
  <si>
    <t>Вычет - взнос в ПФР с дополнительных доходов - уплаченный НИ</t>
  </si>
  <si>
    <t>Вычет - взнос в ПФР с дополнительных доходов - принимаемый НИ</t>
  </si>
  <si>
    <t>Вычеты итого из налога УСН НИ</t>
  </si>
  <si>
    <t>Вычет уплаченный по фиксированным взносам за год НИ</t>
  </si>
  <si>
    <t>Сальдо на начало года</t>
  </si>
  <si>
    <t>Взносы в ПФР с дополнительных доходов</t>
  </si>
  <si>
    <t>Налог УСН к доплате НИ</t>
  </si>
  <si>
    <t>Налог УСН фактически уплаченный НИ</t>
  </si>
  <si>
    <t>УСН к уплате НИ</t>
  </si>
  <si>
    <t>1.1.1.</t>
  </si>
  <si>
    <t>1.1.2.</t>
  </si>
  <si>
    <t>1.1.1.1.</t>
  </si>
  <si>
    <t>1.1.1.2.</t>
  </si>
  <si>
    <t>1.1.2.1.</t>
  </si>
  <si>
    <t>1.1.2.2.</t>
  </si>
  <si>
    <t>1.2.1.</t>
  </si>
  <si>
    <t>2.2.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</si>
  <si>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</si>
  <si>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</si>
  <si>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</si>
  <si>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</si>
  <si>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</si>
  <si>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</si>
  <si>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</si>
  <si>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</si>
  <si>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</si>
  <si>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6.2.</t>
  </si>
  <si>
    <t>6.3.</t>
  </si>
  <si>
    <t>6.4.</t>
  </si>
  <si>
    <t>6.5.</t>
  </si>
  <si>
    <t>6.6.</t>
  </si>
  <si>
    <t>6.7.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</si>
  <si>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</si>
  <si>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</si>
  <si>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</si>
  <si>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</si>
  <si>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</si>
  <si>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</si>
  <si>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</si>
  <si>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</si>
  <si>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</si>
  <si>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</si>
  <si>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</si>
  <si>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</si>
  <si>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</si>
  <si>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</si>
  <si>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</si>
  <si>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</si>
  <si>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</si>
  <si>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</si>
  <si>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Взнос в ПФР с дополнительных доходов (считаем только по налоговой базе по УСН)</t>
  </si>
  <si>
    <t>Вычет, начисленный по фиксированным взносам за год НИ</t>
  </si>
  <si>
    <t>Взнос с ПФР с дополнительных доходов (считаем только по налоговой базе  УСН) с учетом MAX размера</t>
  </si>
  <si>
    <t>УСН, начисленный НИ</t>
  </si>
  <si>
    <t>Взносы за период начисленные НИ</t>
  </si>
  <si>
    <t>Взносы за период уплаченные НИ</t>
  </si>
  <si>
    <t>8.5.</t>
  </si>
  <si>
    <t>8.6.</t>
  </si>
  <si>
    <t>8.7.</t>
  </si>
  <si>
    <t xml:space="preserve">Выручка </t>
  </si>
  <si>
    <t>Прочие доходы, в т.ч.</t>
  </si>
  <si>
    <t>№</t>
  </si>
  <si>
    <t xml:space="preserve">2.1. </t>
  </si>
  <si>
    <t>2.1.1.</t>
  </si>
  <si>
    <t>Расход по расчетному счету</t>
  </si>
  <si>
    <t>2.1.2.</t>
  </si>
  <si>
    <t>Движения по расчетному счету, формирующие базу УСН</t>
  </si>
  <si>
    <t>2.2.1.</t>
  </si>
  <si>
    <t>Услуги банка</t>
  </si>
  <si>
    <t>Проценты к получению</t>
  </si>
  <si>
    <t>из них: выручка от ПЛАСТИТРОНИКС</t>
  </si>
  <si>
    <t>из них: выручка от х контрагентов</t>
  </si>
  <si>
    <t>2.2.3.</t>
  </si>
  <si>
    <t>2.2.2.</t>
  </si>
  <si>
    <t>Поступление от покупателей</t>
  </si>
  <si>
    <t>Выплата дохода</t>
  </si>
  <si>
    <t>Оплата поставщику</t>
  </si>
  <si>
    <t>Платежи в бюджет</t>
  </si>
  <si>
    <t>2.2.4.</t>
  </si>
  <si>
    <t xml:space="preserve">2.2.5. </t>
  </si>
  <si>
    <t>Возврат клиенту</t>
  </si>
  <si>
    <t>пропорционально отработанным месяцам</t>
  </si>
  <si>
    <t>7500*26%*5</t>
  </si>
  <si>
    <t>7500*5,1%*5</t>
  </si>
  <si>
    <t>4.2 в сумме с 4.4 не должны превышать МАХ установленного значения взносов в ПФР</t>
  </si>
  <si>
    <t>с учетом максимально возможной суммы уплаты в ПФР</t>
  </si>
  <si>
    <t>ИП Иванов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</si>
</sst>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sz val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Arial Cyr"/>
      <family val="0"/>
    </font>
    <font>
      <b/>
      <sz val="14"/>
      <color indexed="30"/>
      <name val="Arial cyr"/>
      <family val="0"/>
    </font>
    <font>
      <sz val="10"/>
      <color indexed="10"/>
      <name val="Arial Cyr"/>
      <family val="0"/>
    </font>
    <font>
      <b/>
      <i/>
      <sz val="12"/>
      <color indexed="62"/>
      <name val="Arial Cyr"/>
      <family val="0"/>
    </font>
    <font>
      <b/>
      <sz val="12"/>
      <color indexed="62"/>
      <name val="Arial Cyr"/>
      <family val="0"/>
    </font>
    <font>
      <b/>
      <sz val="12"/>
      <color indexed="8"/>
      <name val="Arial Cyr"/>
      <family val="0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 tint="0.39998000860214233"/>
      <name val="Arial Cyr"/>
      <family val="0"/>
    </font>
    <font>
      <b/>
      <sz val="14"/>
      <color rgb="FF0070C0"/>
      <name val="Arial cyr"/>
      <family val="0"/>
    </font>
    <font>
      <sz val="10"/>
      <color rgb="FFFF0000"/>
      <name val="Arial Cyr"/>
      <family val="0"/>
    </font>
    <font>
      <b/>
      <i/>
      <sz val="12"/>
      <color theme="3" tint="0.39998000860214233"/>
      <name val="Arial Cyr"/>
      <family val="0"/>
    </font>
    <font>
      <b/>
      <sz val="12"/>
      <color theme="3" tint="0.39998000860214233"/>
      <name val="Arial Cyr"/>
      <family val="0"/>
    </font>
    <font>
      <b/>
      <sz val="12"/>
      <color theme="1"/>
      <name val="Arial Cyr"/>
      <family val="0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2"/>
      <color rgb="FFFF0000"/>
      <name val="Arial Cyr"/>
      <family val="0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1" applyNumberFormat="0" applyAlignment="0" applyProtection="0"/>
    <xf numFmtId="0" fontId="4" fillId="13" borderId="2" applyNumberFormat="0" applyAlignment="0" applyProtection="0"/>
    <xf numFmtId="0" fontId="46" fillId="45" borderId="3" applyNumberFormat="0" applyAlignment="0" applyProtection="0"/>
    <xf numFmtId="0" fontId="5" fillId="46" borderId="4" applyNumberFormat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7" fillId="0" borderId="6" applyNumberFormat="0" applyFill="0" applyAlignment="0" applyProtection="0"/>
    <xf numFmtId="0" fontId="50" fillId="0" borderId="7" applyNumberFormat="0" applyFill="0" applyAlignment="0" applyProtection="0"/>
    <xf numFmtId="0" fontId="8" fillId="0" borderId="8" applyNumberFormat="0" applyFill="0" applyAlignment="0" applyProtection="0"/>
    <xf numFmtId="0" fontId="51" fillId="0" borderId="9" applyNumberFormat="0" applyFill="0" applyAlignment="0" applyProtection="0"/>
    <xf numFmtId="0" fontId="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0" fillId="0" borderId="12" applyNumberFormat="0" applyFill="0" applyAlignment="0" applyProtection="0"/>
    <xf numFmtId="0" fontId="53" fillId="47" borderId="13" applyNumberFormat="0" applyAlignment="0" applyProtection="0"/>
    <xf numFmtId="0" fontId="11" fillId="48" borderId="14" applyNumberFormat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88">
      <alignment/>
      <protection/>
    </xf>
    <xf numFmtId="4" fontId="19" fillId="0" borderId="0" xfId="88" applyNumberFormat="1" applyFont="1">
      <alignment/>
      <protection/>
    </xf>
    <xf numFmtId="4" fontId="62" fillId="0" borderId="0" xfId="90" applyNumberFormat="1" applyFont="1">
      <alignment/>
      <protection/>
    </xf>
    <xf numFmtId="4" fontId="2" fillId="6" borderId="19" xfId="88" applyNumberFormat="1" applyFill="1" applyBorder="1" applyAlignment="1">
      <alignment horizontal="right"/>
      <protection/>
    </xf>
    <xf numFmtId="4" fontId="2" fillId="6" borderId="20" xfId="88" applyNumberFormat="1" applyFill="1" applyBorder="1" applyAlignment="1">
      <alignment horizontal="right"/>
      <protection/>
    </xf>
    <xf numFmtId="4" fontId="2" fillId="6" borderId="0" xfId="88" applyNumberFormat="1" applyFill="1" applyBorder="1" applyAlignment="1">
      <alignment horizontal="right"/>
      <protection/>
    </xf>
    <xf numFmtId="4" fontId="2" fillId="6" borderId="21" xfId="88" applyNumberFormat="1" applyFill="1" applyBorder="1" applyAlignment="1">
      <alignment horizontal="right"/>
      <protection/>
    </xf>
    <xf numFmtId="4" fontId="2" fillId="6" borderId="0" xfId="88" applyNumberFormat="1" applyFill="1" applyBorder="1">
      <alignment/>
      <protection/>
    </xf>
    <xf numFmtId="4" fontId="2" fillId="6" borderId="22" xfId="88" applyNumberFormat="1" applyFill="1" applyBorder="1" applyAlignment="1">
      <alignment horizontal="right"/>
      <protection/>
    </xf>
    <xf numFmtId="4" fontId="2" fillId="6" borderId="23" xfId="88" applyNumberFormat="1" applyFill="1" applyBorder="1" applyAlignment="1">
      <alignment horizontal="right"/>
      <protection/>
    </xf>
    <xf numFmtId="4" fontId="2" fillId="6" borderId="24" xfId="88" applyNumberFormat="1" applyFill="1" applyBorder="1" applyAlignment="1">
      <alignment horizontal="right"/>
      <protection/>
    </xf>
    <xf numFmtId="4" fontId="2" fillId="6" borderId="25" xfId="88" applyNumberFormat="1" applyFill="1" applyBorder="1" applyAlignment="1">
      <alignment horizontal="right"/>
      <protection/>
    </xf>
    <xf numFmtId="4" fontId="2" fillId="6" borderId="26" xfId="88" applyNumberFormat="1" applyFill="1" applyBorder="1" applyAlignment="1">
      <alignment horizontal="right"/>
      <protection/>
    </xf>
    <xf numFmtId="4" fontId="2" fillId="6" borderId="27" xfId="88" applyNumberFormat="1" applyFill="1" applyBorder="1">
      <alignment/>
      <protection/>
    </xf>
    <xf numFmtId="4" fontId="19" fillId="6" borderId="28" xfId="88" applyNumberFormat="1" applyFont="1" applyFill="1" applyBorder="1" applyAlignment="1">
      <alignment horizontal="right"/>
      <protection/>
    </xf>
    <xf numFmtId="10" fontId="2" fillId="6" borderId="29" xfId="88" applyNumberFormat="1" applyFill="1" applyBorder="1" applyAlignment="1">
      <alignment horizontal="right"/>
      <protection/>
    </xf>
    <xf numFmtId="0" fontId="63" fillId="0" borderId="0" xfId="0" applyFont="1" applyAlignment="1">
      <alignment/>
    </xf>
    <xf numFmtId="4" fontId="21" fillId="0" borderId="29" xfId="90" applyNumberFormat="1" applyFont="1" applyFill="1" applyBorder="1" applyAlignment="1">
      <alignment horizontal="right"/>
      <protection/>
    </xf>
    <xf numFmtId="4" fontId="2" fillId="0" borderId="29" xfId="105" applyNumberFormat="1" applyFont="1" applyFill="1" applyBorder="1" applyAlignment="1">
      <alignment horizontal="right"/>
    </xf>
    <xf numFmtId="4" fontId="2" fillId="0" borderId="29" xfId="90" applyNumberFormat="1" applyFont="1" applyFill="1" applyBorder="1" applyAlignment="1">
      <alignment horizontal="left" wrapText="1"/>
      <protection/>
    </xf>
    <xf numFmtId="4" fontId="2" fillId="21" borderId="30" xfId="105" applyNumberFormat="1" applyFont="1" applyFill="1" applyBorder="1" applyAlignment="1">
      <alignment horizontal="right"/>
    </xf>
    <xf numFmtId="4" fontId="23" fillId="0" borderId="29" xfId="90" applyNumberFormat="1" applyFont="1" applyFill="1" applyBorder="1" applyAlignment="1">
      <alignment horizontal="left" wrapText="1"/>
      <protection/>
    </xf>
    <xf numFmtId="4" fontId="2" fillId="0" borderId="30" xfId="105" applyNumberFormat="1" applyFont="1" applyFill="1" applyBorder="1" applyAlignment="1">
      <alignment horizontal="right"/>
    </xf>
    <xf numFmtId="4" fontId="23" fillId="0" borderId="29" xfId="90" applyNumberFormat="1" applyFont="1" applyFill="1" applyBorder="1" applyAlignment="1">
      <alignment wrapText="1"/>
      <protection/>
    </xf>
    <xf numFmtId="4" fontId="23" fillId="0" borderId="31" xfId="90" applyNumberFormat="1" applyFont="1" applyFill="1" applyBorder="1" applyAlignment="1">
      <alignment wrapText="1"/>
      <protection/>
    </xf>
    <xf numFmtId="4" fontId="19" fillId="55" borderId="32" xfId="90" applyNumberFormat="1" applyFont="1" applyFill="1" applyBorder="1" applyAlignment="1">
      <alignment horizontal="right"/>
      <protection/>
    </xf>
    <xf numFmtId="4" fontId="24" fillId="21" borderId="30" xfId="105" applyNumberFormat="1" applyFont="1" applyFill="1" applyBorder="1" applyAlignment="1">
      <alignment horizontal="right"/>
    </xf>
    <xf numFmtId="4" fontId="24" fillId="0" borderId="29" xfId="90" applyNumberFormat="1" applyFont="1" applyFill="1" applyBorder="1" applyAlignment="1">
      <alignment horizontal="right"/>
      <protection/>
    </xf>
    <xf numFmtId="4" fontId="2" fillId="56" borderId="33" xfId="105" applyNumberFormat="1" applyFont="1" applyFill="1" applyBorder="1" applyAlignment="1">
      <alignment horizontal="right"/>
    </xf>
    <xf numFmtId="4" fontId="24" fillId="56" borderId="33" xfId="105" applyNumberFormat="1" applyFont="1" applyFill="1" applyBorder="1" applyAlignment="1">
      <alignment horizontal="right"/>
    </xf>
    <xf numFmtId="4" fontId="19" fillId="10" borderId="19" xfId="88" applyNumberFormat="1" applyFont="1" applyFill="1" applyBorder="1" applyAlignment="1">
      <alignment horizontal="right"/>
      <protection/>
    </xf>
    <xf numFmtId="4" fontId="19" fillId="10" borderId="19" xfId="88" applyNumberFormat="1" applyFont="1" applyFill="1" applyBorder="1">
      <alignment/>
      <protection/>
    </xf>
    <xf numFmtId="4" fontId="19" fillId="10" borderId="34" xfId="88" applyNumberFormat="1" applyFont="1" applyFill="1" applyBorder="1" applyAlignment="1">
      <alignment horizontal="right"/>
      <protection/>
    </xf>
    <xf numFmtId="4" fontId="19" fillId="10" borderId="20" xfId="88" applyNumberFormat="1" applyFont="1" applyFill="1" applyBorder="1">
      <alignment/>
      <protection/>
    </xf>
    <xf numFmtId="4" fontId="19" fillId="10" borderId="27" xfId="88" applyNumberFormat="1" applyFont="1" applyFill="1" applyBorder="1">
      <alignment/>
      <protection/>
    </xf>
    <xf numFmtId="4" fontId="19" fillId="10" borderId="27" xfId="88" applyNumberFormat="1" applyFont="1" applyFill="1" applyBorder="1" applyAlignment="1">
      <alignment horizontal="right"/>
      <protection/>
    </xf>
    <xf numFmtId="4" fontId="19" fillId="10" borderId="28" xfId="88" applyNumberFormat="1" applyFont="1" applyFill="1" applyBorder="1">
      <alignment/>
      <protection/>
    </xf>
    <xf numFmtId="4" fontId="2" fillId="10" borderId="30" xfId="88" applyNumberFormat="1" applyFill="1" applyBorder="1" applyAlignment="1">
      <alignment horizontal="right"/>
      <protection/>
    </xf>
    <xf numFmtId="4" fontId="2" fillId="10" borderId="30" xfId="88" applyNumberFormat="1" applyFill="1" applyBorder="1">
      <alignment/>
      <protection/>
    </xf>
    <xf numFmtId="4" fontId="2" fillId="10" borderId="29" xfId="88" applyNumberFormat="1" applyFill="1" applyBorder="1" applyAlignment="1">
      <alignment horizontal="right"/>
      <protection/>
    </xf>
    <xf numFmtId="4" fontId="2" fillId="10" borderId="29" xfId="88" applyNumberFormat="1" applyFill="1" applyBorder="1">
      <alignment/>
      <protection/>
    </xf>
    <xf numFmtId="4" fontId="2" fillId="0" borderId="29" xfId="88" applyNumberFormat="1" applyFont="1" applyBorder="1" applyAlignment="1">
      <alignment horizontal="right"/>
      <protection/>
    </xf>
    <xf numFmtId="4" fontId="2" fillId="6" borderId="27" xfId="88" applyNumberFormat="1" applyFill="1" applyBorder="1" applyAlignment="1">
      <alignment horizontal="right"/>
      <protection/>
    </xf>
    <xf numFmtId="4" fontId="19" fillId="55" borderId="32" xfId="90" applyNumberFormat="1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4" fontId="64" fillId="6" borderId="0" xfId="88" applyNumberFormat="1" applyFont="1" applyFill="1" applyBorder="1" applyAlignment="1">
      <alignment horizontal="right"/>
      <protection/>
    </xf>
    <xf numFmtId="4" fontId="64" fillId="6" borderId="21" xfId="8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19" fillId="55" borderId="34" xfId="90" applyNumberFormat="1" applyFont="1" applyFill="1" applyBorder="1" applyAlignment="1">
      <alignment horizontal="right"/>
      <protection/>
    </xf>
    <xf numFmtId="4" fontId="19" fillId="55" borderId="35" xfId="90" applyNumberFormat="1" applyFont="1" applyFill="1" applyBorder="1">
      <alignment/>
      <protection/>
    </xf>
    <xf numFmtId="4" fontId="2" fillId="57" borderId="30" xfId="105" applyNumberFormat="1" applyFont="1" applyFill="1" applyBorder="1" applyAlignment="1">
      <alignment horizontal="right"/>
    </xf>
    <xf numFmtId="4" fontId="23" fillId="0" borderId="31" xfId="90" applyNumberFormat="1" applyFont="1" applyFill="1" applyBorder="1" applyAlignment="1">
      <alignment horizontal="left" wrapText="1"/>
      <protection/>
    </xf>
    <xf numFmtId="4" fontId="20" fillId="21" borderId="36" xfId="90" applyNumberFormat="1" applyFont="1" applyFill="1" applyBorder="1" applyAlignment="1">
      <alignment horizontal="left" wrapText="1"/>
      <protection/>
    </xf>
    <xf numFmtId="4" fontId="20" fillId="2" borderId="37" xfId="90" applyNumberFormat="1" applyFont="1" applyFill="1" applyBorder="1" applyAlignment="1">
      <alignment horizontal="left" wrapText="1"/>
      <protection/>
    </xf>
    <xf numFmtId="4" fontId="20" fillId="21" borderId="38" xfId="90" applyNumberFormat="1" applyFont="1" applyFill="1" applyBorder="1" applyAlignment="1">
      <alignment horizontal="left" wrapText="1"/>
      <protection/>
    </xf>
    <xf numFmtId="4" fontId="20" fillId="21" borderId="37" xfId="90" applyNumberFormat="1" applyFont="1" applyFill="1" applyBorder="1" applyAlignment="1">
      <alignment horizontal="left" wrapText="1"/>
      <protection/>
    </xf>
    <xf numFmtId="4" fontId="20" fillId="56" borderId="36" xfId="90" applyNumberFormat="1" applyFont="1" applyFill="1" applyBorder="1" applyAlignment="1">
      <alignment wrapText="1"/>
      <protection/>
    </xf>
    <xf numFmtId="4" fontId="20" fillId="0" borderId="39" xfId="90" applyNumberFormat="1" applyFont="1" applyFill="1" applyBorder="1" applyAlignment="1">
      <alignment wrapText="1"/>
      <protection/>
    </xf>
    <xf numFmtId="4" fontId="65" fillId="10" borderId="19" xfId="88" applyNumberFormat="1" applyFont="1" applyFill="1" applyBorder="1">
      <alignment/>
      <protection/>
    </xf>
    <xf numFmtId="4" fontId="19" fillId="10" borderId="39" xfId="88" applyNumberFormat="1" applyFont="1" applyFill="1" applyBorder="1">
      <alignment/>
      <protection/>
    </xf>
    <xf numFmtId="4" fontId="2" fillId="10" borderId="37" xfId="88" applyNumberFormat="1" applyFill="1" applyBorder="1">
      <alignment/>
      <protection/>
    </xf>
    <xf numFmtId="4" fontId="2" fillId="10" borderId="40" xfId="88" applyNumberFormat="1" applyFill="1" applyBorder="1">
      <alignment/>
      <protection/>
    </xf>
    <xf numFmtId="4" fontId="2" fillId="6" borderId="19" xfId="88" applyNumberFormat="1" applyFill="1" applyBorder="1">
      <alignment/>
      <protection/>
    </xf>
    <xf numFmtId="4" fontId="2" fillId="6" borderId="36" xfId="88" applyNumberFormat="1" applyFill="1" applyBorder="1">
      <alignment/>
      <protection/>
    </xf>
    <xf numFmtId="4" fontId="2" fillId="6" borderId="40" xfId="88" applyNumberFormat="1" applyFill="1" applyBorder="1">
      <alignment/>
      <protection/>
    </xf>
    <xf numFmtId="4" fontId="2" fillId="6" borderId="39" xfId="88" applyNumberFormat="1" applyFill="1" applyBorder="1">
      <alignment/>
      <protection/>
    </xf>
    <xf numFmtId="4" fontId="2" fillId="6" borderId="40" xfId="88" applyNumberFormat="1" applyFill="1" applyBorder="1" applyAlignment="1">
      <alignment wrapText="1"/>
      <protection/>
    </xf>
    <xf numFmtId="4" fontId="2" fillId="6" borderId="39" xfId="88" applyNumberFormat="1" applyFill="1" applyBorder="1" applyAlignment="1">
      <alignment wrapText="1"/>
      <protection/>
    </xf>
    <xf numFmtId="4" fontId="2" fillId="58" borderId="29" xfId="90" applyNumberFormat="1" applyFont="1" applyFill="1" applyBorder="1" applyAlignment="1">
      <alignment horizontal="left" wrapText="1"/>
      <protection/>
    </xf>
    <xf numFmtId="4" fontId="23" fillId="58" borderId="29" xfId="90" applyNumberFormat="1" applyFont="1" applyFill="1" applyBorder="1" applyAlignment="1">
      <alignment wrapText="1"/>
      <protection/>
    </xf>
    <xf numFmtId="4" fontId="20" fillId="58" borderId="39" xfId="90" applyNumberFormat="1" applyFont="1" applyFill="1" applyBorder="1" applyAlignment="1">
      <alignment wrapText="1"/>
      <protection/>
    </xf>
    <xf numFmtId="4" fontId="23" fillId="58" borderId="29" xfId="90" applyNumberFormat="1" applyFont="1" applyFill="1" applyBorder="1" applyAlignment="1">
      <alignment horizontal="left" wrapText="1"/>
      <protection/>
    </xf>
    <xf numFmtId="4" fontId="2" fillId="0" borderId="40" xfId="88" applyNumberFormat="1" applyFill="1" applyBorder="1">
      <alignment/>
      <protection/>
    </xf>
    <xf numFmtId="4" fontId="2" fillId="0" borderId="37" xfId="88" applyNumberFormat="1" applyFill="1" applyBorder="1">
      <alignment/>
      <protection/>
    </xf>
    <xf numFmtId="4" fontId="2" fillId="58" borderId="40" xfId="88" applyNumberFormat="1" applyFill="1" applyBorder="1">
      <alignment/>
      <protection/>
    </xf>
    <xf numFmtId="4" fontId="66" fillId="58" borderId="41" xfId="88" applyNumberFormat="1" applyFont="1" applyFill="1" applyBorder="1">
      <alignment/>
      <protection/>
    </xf>
    <xf numFmtId="4" fontId="66" fillId="10" borderId="31" xfId="88" applyNumberFormat="1" applyFont="1" applyFill="1" applyBorder="1" applyAlignment="1">
      <alignment horizontal="right"/>
      <protection/>
    </xf>
    <xf numFmtId="0" fontId="0" fillId="0" borderId="29" xfId="0" applyBorder="1" applyAlignment="1">
      <alignment/>
    </xf>
    <xf numFmtId="4" fontId="66" fillId="24" borderId="29" xfId="88" applyNumberFormat="1" applyFont="1" applyFill="1" applyBorder="1">
      <alignment/>
      <protection/>
    </xf>
    <xf numFmtId="4" fontId="66" fillId="24" borderId="29" xfId="88" applyNumberFormat="1" applyFont="1" applyFill="1" applyBorder="1" applyAlignment="1">
      <alignment horizontal="right"/>
      <protection/>
    </xf>
    <xf numFmtId="0" fontId="0" fillId="24" borderId="29" xfId="0" applyFill="1" applyBorder="1" applyAlignment="1">
      <alignment/>
    </xf>
    <xf numFmtId="4" fontId="2" fillId="0" borderId="40" xfId="90" applyNumberFormat="1" applyFont="1" applyFill="1" applyBorder="1" applyAlignment="1">
      <alignment horizontal="left" wrapText="1"/>
      <protection/>
    </xf>
    <xf numFmtId="4" fontId="23" fillId="0" borderId="40" xfId="90" applyNumberFormat="1" applyFont="1" applyFill="1" applyBorder="1" applyAlignment="1">
      <alignment horizontal="left" wrapText="1"/>
      <protection/>
    </xf>
    <xf numFmtId="4" fontId="23" fillId="0" borderId="40" xfId="90" applyNumberFormat="1" applyFont="1" applyFill="1" applyBorder="1" applyAlignment="1">
      <alignment wrapText="1"/>
      <protection/>
    </xf>
    <xf numFmtId="4" fontId="23" fillId="0" borderId="41" xfId="90" applyNumberFormat="1" applyFont="1" applyFill="1" applyBorder="1" applyAlignment="1">
      <alignment wrapText="1"/>
      <protection/>
    </xf>
    <xf numFmtId="4" fontId="65" fillId="10" borderId="42" xfId="88" applyNumberFormat="1" applyFont="1" applyFill="1" applyBorder="1">
      <alignment/>
      <protection/>
    </xf>
    <xf numFmtId="4" fontId="66" fillId="10" borderId="41" xfId="88" applyNumberFormat="1" applyFont="1" applyFill="1" applyBorder="1">
      <alignment/>
      <protection/>
    </xf>
    <xf numFmtId="4" fontId="67" fillId="24" borderId="40" xfId="88" applyNumberFormat="1" applyFont="1" applyFill="1" applyBorder="1">
      <alignment/>
      <protection/>
    </xf>
    <xf numFmtId="0" fontId="0" fillId="0" borderId="29" xfId="0" applyFill="1" applyBorder="1" applyAlignment="1">
      <alignment/>
    </xf>
    <xf numFmtId="4" fontId="19" fillId="55" borderId="43" xfId="90" applyNumberFormat="1" applyFont="1" applyFill="1" applyBorder="1" applyAlignment="1">
      <alignment horizontal="left" wrapText="1"/>
      <protection/>
    </xf>
    <xf numFmtId="4" fontId="19" fillId="55" borderId="43" xfId="90" applyNumberFormat="1" applyFont="1" applyFill="1" applyBorder="1" applyAlignment="1">
      <alignment horizontal="center" wrapText="1"/>
      <protection/>
    </xf>
    <xf numFmtId="4" fontId="21" fillId="21" borderId="29" xfId="90" applyNumberFormat="1" applyFont="1" applyFill="1" applyBorder="1">
      <alignment/>
      <protection/>
    </xf>
    <xf numFmtId="4" fontId="23" fillId="0" borderId="37" xfId="90" applyNumberFormat="1" applyFont="1" applyFill="1" applyBorder="1" applyAlignment="1">
      <alignment horizontal="left" wrapText="1"/>
      <protection/>
    </xf>
    <xf numFmtId="4" fontId="23" fillId="58" borderId="37" xfId="90" applyNumberFormat="1" applyFont="1" applyFill="1" applyBorder="1" applyAlignment="1">
      <alignment horizontal="left" wrapText="1"/>
      <protection/>
    </xf>
    <xf numFmtId="4" fontId="25" fillId="0" borderId="40" xfId="90" applyNumberFormat="1" applyFont="1" applyBorder="1" applyAlignment="1">
      <alignment horizontal="left"/>
      <protection/>
    </xf>
    <xf numFmtId="4" fontId="25" fillId="58" borderId="37" xfId="90" applyNumberFormat="1" applyFont="1" applyFill="1" applyBorder="1" applyAlignment="1">
      <alignment horizontal="left"/>
      <protection/>
    </xf>
    <xf numFmtId="4" fontId="23" fillId="57" borderId="40" xfId="90" applyNumberFormat="1" applyFont="1" applyFill="1" applyBorder="1" applyAlignment="1">
      <alignment horizontal="left" wrapText="1"/>
      <protection/>
    </xf>
    <xf numFmtId="4" fontId="23" fillId="58" borderId="30" xfId="90" applyNumberFormat="1" applyFont="1" applyFill="1" applyBorder="1" applyAlignment="1">
      <alignment horizontal="left" wrapText="1"/>
      <protection/>
    </xf>
    <xf numFmtId="4" fontId="2" fillId="58" borderId="40" xfId="90" applyNumberFormat="1" applyFont="1" applyFill="1" applyBorder="1" applyAlignment="1">
      <alignment horizontal="left" wrapText="1"/>
      <protection/>
    </xf>
    <xf numFmtId="4" fontId="2" fillId="0" borderId="41" xfId="90" applyNumberFormat="1" applyFont="1" applyFill="1" applyBorder="1" applyAlignment="1">
      <alignment horizontal="left" wrapText="1"/>
      <protection/>
    </xf>
    <xf numFmtId="4" fontId="23" fillId="58" borderId="40" xfId="90" applyNumberFormat="1" applyFont="1" applyFill="1" applyBorder="1" applyAlignment="1">
      <alignment wrapText="1"/>
      <protection/>
    </xf>
    <xf numFmtId="4" fontId="2" fillId="0" borderId="36" xfId="88" applyNumberFormat="1" applyFont="1" applyFill="1" applyBorder="1">
      <alignment/>
      <protection/>
    </xf>
    <xf numFmtId="4" fontId="2" fillId="0" borderId="40" xfId="88" applyNumberFormat="1" applyFont="1" applyFill="1" applyBorder="1">
      <alignment/>
      <protection/>
    </xf>
    <xf numFmtId="4" fontId="26" fillId="2" borderId="29" xfId="90" applyNumberFormat="1" applyFont="1" applyFill="1" applyBorder="1" applyAlignment="1">
      <alignment horizontal="left" wrapText="1"/>
      <protection/>
    </xf>
    <xf numFmtId="16" fontId="21" fillId="0" borderId="29" xfId="0" applyNumberFormat="1" applyFont="1" applyBorder="1" applyAlignment="1">
      <alignment/>
    </xf>
    <xf numFmtId="4" fontId="2" fillId="6" borderId="41" xfId="88" applyNumberFormat="1" applyFont="1" applyFill="1" applyBorder="1" applyAlignment="1">
      <alignment wrapText="1"/>
      <protection/>
    </xf>
    <xf numFmtId="10" fontId="2" fillId="6" borderId="31" xfId="88" applyNumberFormat="1" applyFont="1" applyFill="1" applyBorder="1" applyAlignment="1">
      <alignment horizontal="right"/>
      <protection/>
    </xf>
    <xf numFmtId="0" fontId="21" fillId="0" borderId="29" xfId="0" applyFont="1" applyBorder="1" applyAlignment="1">
      <alignment/>
    </xf>
    <xf numFmtId="4" fontId="26" fillId="21" borderId="36" xfId="90" applyNumberFormat="1" applyFont="1" applyFill="1" applyBorder="1" applyAlignment="1">
      <alignment horizontal="left" wrapText="1"/>
      <protection/>
    </xf>
    <xf numFmtId="4" fontId="26" fillId="21" borderId="38" xfId="90" applyNumberFormat="1" applyFont="1" applyFill="1" applyBorder="1" applyAlignment="1">
      <alignment horizontal="left" wrapText="1"/>
      <protection/>
    </xf>
    <xf numFmtId="0" fontId="0" fillId="0" borderId="29" xfId="0" applyFont="1" applyBorder="1" applyAlignment="1">
      <alignment horizontal="left" wrapText="1"/>
    </xf>
    <xf numFmtId="4" fontId="20" fillId="21" borderId="29" xfId="90" applyNumberFormat="1" applyFont="1" applyFill="1" applyBorder="1" applyAlignment="1">
      <alignment horizontal="left" wrapText="1"/>
      <protection/>
    </xf>
    <xf numFmtId="4" fontId="23" fillId="0" borderId="44" xfId="90" applyNumberFormat="1" applyFont="1" applyFill="1" applyBorder="1" applyAlignment="1">
      <alignment wrapText="1"/>
      <protection/>
    </xf>
    <xf numFmtId="4" fontId="23" fillId="58" borderId="31" xfId="90" applyNumberFormat="1" applyFont="1" applyFill="1" applyBorder="1" applyAlignment="1">
      <alignment wrapText="1"/>
      <protection/>
    </xf>
    <xf numFmtId="4" fontId="23" fillId="0" borderId="44" xfId="90" applyNumberFormat="1" applyFont="1" applyFill="1" applyBorder="1" applyAlignment="1">
      <alignment horizontal="left" wrapText="1"/>
      <protection/>
    </xf>
    <xf numFmtId="4" fontId="23" fillId="0" borderId="30" xfId="90" applyNumberFormat="1" applyFont="1" applyFill="1" applyBorder="1" applyAlignment="1">
      <alignment horizontal="left" wrapText="1"/>
      <protection/>
    </xf>
    <xf numFmtId="4" fontId="20" fillId="58" borderId="37" xfId="90" applyNumberFormat="1" applyFont="1" applyFill="1" applyBorder="1" applyAlignment="1">
      <alignment horizontal="left" wrapText="1"/>
      <protection/>
    </xf>
    <xf numFmtId="4" fontId="20" fillId="58" borderId="29" xfId="90" applyNumberFormat="1" applyFont="1" applyFill="1" applyBorder="1" applyAlignment="1">
      <alignment horizontal="left" wrapText="1"/>
      <protection/>
    </xf>
    <xf numFmtId="4" fontId="19" fillId="58" borderId="29" xfId="90" applyNumberFormat="1" applyFont="1" applyFill="1" applyBorder="1" applyAlignment="1">
      <alignment horizontal="left" wrapText="1"/>
      <protection/>
    </xf>
    <xf numFmtId="0" fontId="67" fillId="21" borderId="29" xfId="0" applyFont="1" applyFill="1" applyBorder="1" applyAlignment="1">
      <alignment wrapText="1"/>
    </xf>
    <xf numFmtId="4" fontId="20" fillId="2" borderId="40" xfId="90" applyNumberFormat="1" applyFont="1" applyFill="1" applyBorder="1" applyAlignment="1">
      <alignment horizontal="left" wrapText="1"/>
      <protection/>
    </xf>
    <xf numFmtId="4" fontId="21" fillId="59" borderId="29" xfId="90" applyNumberFormat="1" applyFont="1" applyFill="1" applyBorder="1">
      <alignment/>
      <protection/>
    </xf>
    <xf numFmtId="4" fontId="21" fillId="10" borderId="29" xfId="90" applyNumberFormat="1" applyFont="1" applyFill="1" applyBorder="1">
      <alignment/>
      <protection/>
    </xf>
    <xf numFmtId="14" fontId="0" fillId="0" borderId="29" xfId="0" applyNumberFormat="1" applyBorder="1" applyAlignment="1">
      <alignment/>
    </xf>
    <xf numFmtId="0" fontId="0" fillId="0" borderId="29" xfId="0" applyNumberFormat="1" applyBorder="1" applyAlignment="1">
      <alignment/>
    </xf>
    <xf numFmtId="4" fontId="29" fillId="0" borderId="40" xfId="90" applyNumberFormat="1" applyFont="1" applyFill="1" applyBorder="1" applyAlignment="1">
      <alignment horizontal="left" wrapText="1"/>
      <protection/>
    </xf>
    <xf numFmtId="10" fontId="2" fillId="6" borderId="40" xfId="88" applyNumberFormat="1" applyFill="1" applyBorder="1" applyAlignment="1">
      <alignment wrapText="1"/>
      <protection/>
    </xf>
    <xf numFmtId="10" fontId="2" fillId="6" borderId="41" xfId="88" applyNumberFormat="1" applyFont="1" applyFill="1" applyBorder="1" applyAlignment="1">
      <alignment wrapText="1"/>
      <protection/>
    </xf>
    <xf numFmtId="4" fontId="64" fillId="0" borderId="30" xfId="105" applyNumberFormat="1" applyFont="1" applyFill="1" applyBorder="1" applyAlignment="1">
      <alignment horizontal="right"/>
    </xf>
    <xf numFmtId="4" fontId="64" fillId="0" borderId="29" xfId="105" applyNumberFormat="1" applyFont="1" applyFill="1" applyBorder="1" applyAlignment="1">
      <alignment horizontal="right"/>
    </xf>
    <xf numFmtId="4" fontId="60" fillId="2" borderId="29" xfId="90" applyNumberFormat="1" applyFont="1" applyFill="1" applyBorder="1" applyAlignment="1">
      <alignment horizontal="right"/>
      <protection/>
    </xf>
    <xf numFmtId="4" fontId="60" fillId="6" borderId="29" xfId="90" applyNumberFormat="1" applyFont="1" applyFill="1" applyBorder="1" applyAlignment="1">
      <alignment horizontal="right"/>
      <protection/>
    </xf>
    <xf numFmtId="4" fontId="60" fillId="59" borderId="29" xfId="90" applyNumberFormat="1" applyFont="1" applyFill="1" applyBorder="1">
      <alignment/>
      <protection/>
    </xf>
    <xf numFmtId="4" fontId="0" fillId="57" borderId="33" xfId="0" applyNumberFormat="1" applyFill="1" applyBorder="1" applyAlignment="1">
      <alignment/>
    </xf>
    <xf numFmtId="4" fontId="0" fillId="57" borderId="25" xfId="0" applyNumberFormat="1" applyFill="1" applyBorder="1" applyAlignment="1">
      <alignment horizontal="right"/>
    </xf>
    <xf numFmtId="4" fontId="0" fillId="57" borderId="29" xfId="0" applyNumberFormat="1" applyFill="1" applyBorder="1" applyAlignment="1">
      <alignment/>
    </xf>
    <xf numFmtId="4" fontId="0" fillId="57" borderId="26" xfId="0" applyNumberFormat="1" applyFill="1" applyBorder="1" applyAlignment="1">
      <alignment horizontal="right"/>
    </xf>
    <xf numFmtId="4" fontId="0" fillId="57" borderId="27" xfId="0" applyNumberFormat="1" applyFill="1" applyBorder="1" applyAlignment="1">
      <alignment/>
    </xf>
    <xf numFmtId="4" fontId="19" fillId="57" borderId="28" xfId="0" applyNumberFormat="1" applyFont="1" applyFill="1" applyBorder="1" applyAlignment="1">
      <alignment horizontal="right"/>
    </xf>
    <xf numFmtId="4" fontId="68" fillId="0" borderId="29" xfId="105" applyNumberFormat="1" applyFont="1" applyFill="1" applyBorder="1" applyAlignment="1">
      <alignment horizontal="right"/>
    </xf>
    <xf numFmtId="4" fontId="64" fillId="0" borderId="37" xfId="105" applyNumberFormat="1" applyFont="1" applyFill="1" applyBorder="1" applyAlignment="1">
      <alignment horizontal="right"/>
    </xf>
    <xf numFmtId="4" fontId="68" fillId="0" borderId="30" xfId="105" applyNumberFormat="1" applyFont="1" applyFill="1" applyBorder="1" applyAlignment="1">
      <alignment horizontal="right"/>
    </xf>
    <xf numFmtId="4" fontId="64" fillId="21" borderId="30" xfId="105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4" fillId="0" borderId="40" xfId="105" applyNumberFormat="1" applyFont="1" applyFill="1" applyBorder="1" applyAlignment="1">
      <alignment horizontal="right"/>
    </xf>
    <xf numFmtId="4" fontId="69" fillId="0" borderId="16" xfId="89" applyNumberFormat="1" applyFont="1" applyBorder="1" applyAlignment="1">
      <alignment horizontal="right" vertical="top" wrapText="1"/>
      <protection/>
    </xf>
    <xf numFmtId="4" fontId="64" fillId="0" borderId="31" xfId="105" applyNumberFormat="1" applyFont="1" applyFill="1" applyBorder="1" applyAlignment="1">
      <alignment horizontal="right"/>
    </xf>
    <xf numFmtId="4" fontId="68" fillId="0" borderId="31" xfId="105" applyNumberFormat="1" applyFont="1" applyFill="1" applyBorder="1" applyAlignment="1">
      <alignment horizontal="right"/>
    </xf>
    <xf numFmtId="4" fontId="64" fillId="0" borderId="29" xfId="88" applyNumberFormat="1" applyFont="1" applyBorder="1" applyAlignment="1">
      <alignment horizontal="right"/>
      <protection/>
    </xf>
    <xf numFmtId="4" fontId="60" fillId="0" borderId="29" xfId="0" applyNumberFormat="1" applyFont="1" applyBorder="1" applyAlignment="1">
      <alignment/>
    </xf>
    <xf numFmtId="4" fontId="21" fillId="59" borderId="29" xfId="90" applyNumberFormat="1" applyFont="1" applyFill="1" applyBorder="1">
      <alignment/>
      <protection/>
    </xf>
    <xf numFmtId="4" fontId="19" fillId="0" borderId="27" xfId="105" applyNumberFormat="1" applyFont="1" applyFill="1" applyBorder="1" applyAlignment="1">
      <alignment horizontal="right"/>
    </xf>
    <xf numFmtId="4" fontId="70" fillId="0" borderId="27" xfId="105" applyNumberFormat="1" applyFont="1" applyFill="1" applyBorder="1" applyAlignment="1">
      <alignment horizontal="right"/>
    </xf>
    <xf numFmtId="4" fontId="71" fillId="59" borderId="29" xfId="90" applyNumberFormat="1" applyFont="1" applyFill="1" applyBorder="1">
      <alignment/>
      <protection/>
    </xf>
    <xf numFmtId="0" fontId="52" fillId="0" borderId="0" xfId="0" applyFont="1" applyAlignment="1">
      <alignment/>
    </xf>
    <xf numFmtId="4" fontId="2" fillId="0" borderId="29" xfId="90" applyNumberFormat="1" applyFont="1" applyFill="1" applyBorder="1" applyAlignment="1">
      <alignment horizontal="right" wrapText="1"/>
      <protection/>
    </xf>
    <xf numFmtId="4" fontId="21" fillId="59" borderId="29" xfId="90" applyNumberFormat="1" applyFont="1" applyFill="1" applyBorder="1" applyAlignment="1">
      <alignment horizontal="right"/>
      <protection/>
    </xf>
    <xf numFmtId="4" fontId="64" fillId="6" borderId="33" xfId="88" applyNumberFormat="1" applyFont="1" applyFill="1" applyBorder="1">
      <alignment/>
      <protection/>
    </xf>
    <xf numFmtId="4" fontId="64" fillId="6" borderId="29" xfId="88" applyNumberFormat="1" applyFont="1" applyFill="1" applyBorder="1">
      <alignment/>
      <protection/>
    </xf>
    <xf numFmtId="4" fontId="64" fillId="6" borderId="45" xfId="88" applyNumberFormat="1" applyFont="1" applyFill="1" applyBorder="1" applyAlignment="1">
      <alignment horizontal="right"/>
      <protection/>
    </xf>
    <xf numFmtId="4" fontId="64" fillId="6" borderId="39" xfId="88" applyNumberFormat="1" applyFont="1" applyFill="1" applyBorder="1" applyAlignment="1">
      <alignment wrapText="1"/>
      <protection/>
    </xf>
    <xf numFmtId="4" fontId="64" fillId="10" borderId="30" xfId="88" applyNumberFormat="1" applyFont="1" applyFill="1" applyBorder="1" applyAlignment="1">
      <alignment horizontal="right"/>
      <protection/>
    </xf>
    <xf numFmtId="4" fontId="64" fillId="10" borderId="46" xfId="88" applyNumberFormat="1" applyFont="1" applyFill="1" applyBorder="1">
      <alignment/>
      <protection/>
    </xf>
    <xf numFmtId="4" fontId="64" fillId="10" borderId="29" xfId="88" applyNumberFormat="1" applyFont="1" applyFill="1" applyBorder="1" applyAlignment="1">
      <alignment horizontal="right"/>
      <protection/>
    </xf>
    <xf numFmtId="4" fontId="64" fillId="10" borderId="26" xfId="88" applyNumberFormat="1" applyFont="1" applyFill="1" applyBorder="1">
      <alignment/>
      <protection/>
    </xf>
    <xf numFmtId="4" fontId="72" fillId="10" borderId="31" xfId="88" applyNumberFormat="1" applyFont="1" applyFill="1" applyBorder="1" applyAlignment="1">
      <alignment horizontal="right"/>
      <protection/>
    </xf>
    <xf numFmtId="4" fontId="72" fillId="10" borderId="47" xfId="88" applyNumberFormat="1" applyFont="1" applyFill="1" applyBorder="1">
      <alignment/>
      <protection/>
    </xf>
    <xf numFmtId="4" fontId="72" fillId="24" borderId="29" xfId="88" applyNumberFormat="1" applyFont="1" applyFill="1" applyBorder="1" applyAlignment="1">
      <alignment horizontal="right"/>
      <protection/>
    </xf>
    <xf numFmtId="4" fontId="72" fillId="24" borderId="29" xfId="88" applyNumberFormat="1" applyFont="1" applyFill="1" applyBorder="1">
      <alignment/>
      <protection/>
    </xf>
    <xf numFmtId="4" fontId="73" fillId="24" borderId="29" xfId="0" applyNumberFormat="1" applyFont="1" applyFill="1" applyBorder="1" applyAlignment="1">
      <alignment/>
    </xf>
    <xf numFmtId="0" fontId="60" fillId="24" borderId="29" xfId="0" applyFont="1" applyFill="1" applyBorder="1" applyAlignment="1">
      <alignment/>
    </xf>
    <xf numFmtId="0" fontId="52" fillId="0" borderId="0" xfId="0" applyFont="1" applyFill="1" applyAlignment="1">
      <alignment/>
    </xf>
    <xf numFmtId="4" fontId="19" fillId="6" borderId="48" xfId="88" applyNumberFormat="1" applyFont="1" applyFill="1" applyBorder="1" applyAlignment="1">
      <alignment horizontal="center"/>
      <protection/>
    </xf>
    <xf numFmtId="4" fontId="19" fillId="6" borderId="49" xfId="88" applyNumberFormat="1" applyFont="1" applyFill="1" applyBorder="1" applyAlignment="1">
      <alignment horizontal="center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2016" xfId="89"/>
    <cellStyle name="Обычный_Лист1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2"/>
  <sheetViews>
    <sheetView tabSelected="1" zoomScale="80" zoomScaleNormal="80" zoomScalePageLayoutView="0" workbookViewId="0" topLeftCell="A1">
      <pane ySplit="5" topLeftCell="A12" activePane="bottomLeft" state="frozen"/>
      <selection pane="topLeft" activeCell="A1" sqref="A1"/>
      <selection pane="bottomLeft" activeCell="X30" sqref="X30"/>
    </sheetView>
  </sheetViews>
  <sheetFormatPr defaultColWidth="9.140625" defaultRowHeight="15"/>
  <cols>
    <col min="2" max="2" width="9.00390625" style="0" customWidth="1"/>
    <col min="3" max="3" width="59.28125" style="0" customWidth="1"/>
    <col min="4" max="4" width="19.8515625" style="0" customWidth="1"/>
    <col min="5" max="5" width="11.8515625" style="0" customWidth="1"/>
    <col min="8" max="8" width="13.28125" style="0" customWidth="1"/>
    <col min="12" max="12" width="11.28125" style="0" customWidth="1"/>
    <col min="13" max="13" width="11.421875" style="0" bestFit="1" customWidth="1"/>
    <col min="14" max="14" width="12.7109375" style="0" bestFit="1" customWidth="1"/>
    <col min="15" max="17" width="14.7109375" style="0" bestFit="1" customWidth="1"/>
    <col min="23" max="23" width="14.28125" style="0" customWidth="1"/>
    <col min="24" max="24" width="9.8515625" style="0" bestFit="1" customWidth="1"/>
  </cols>
  <sheetData>
    <row r="2" spans="3:8" ht="23.25">
      <c r="C2" s="3" t="s">
        <v>144</v>
      </c>
      <c r="D2" s="3"/>
      <c r="E2" s="1"/>
      <c r="F2" s="1"/>
      <c r="G2" s="1"/>
      <c r="H2" s="1"/>
    </row>
    <row r="3" spans="3:8" ht="23.25">
      <c r="C3" s="3"/>
      <c r="D3" s="3"/>
      <c r="E3" s="1"/>
      <c r="F3" s="1"/>
      <c r="G3" s="1"/>
      <c r="H3" s="1"/>
    </row>
    <row r="4" spans="3:4" ht="18.75" thickBot="1">
      <c r="C4" s="17" t="s">
        <v>38</v>
      </c>
      <c r="D4" s="17"/>
    </row>
    <row r="5" spans="2:18" ht="83.25" customHeight="1" thickBot="1">
      <c r="B5" s="111" t="s">
        <v>119</v>
      </c>
      <c r="C5" s="90" t="s">
        <v>3</v>
      </c>
      <c r="D5" s="91" t="s">
        <v>62</v>
      </c>
      <c r="E5" s="44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49" t="s">
        <v>15</v>
      </c>
      <c r="Q5" s="50" t="s">
        <v>16</v>
      </c>
      <c r="R5" s="48"/>
    </row>
    <row r="6" spans="2:18" ht="15.75">
      <c r="B6" s="78" t="s">
        <v>47</v>
      </c>
      <c r="C6" s="109" t="s">
        <v>35</v>
      </c>
      <c r="D6" s="53">
        <f>SUM(D7,D14)</f>
        <v>0</v>
      </c>
      <c r="E6" s="53">
        <f aca="true" t="shared" si="0" ref="E6:Q6">SUM(E7,E14)</f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L6" s="53">
        <f t="shared" si="0"/>
        <v>0</v>
      </c>
      <c r="M6" s="53">
        <f>SUM(M7,M14)</f>
        <v>54018.75</v>
      </c>
      <c r="N6" s="53">
        <f>SUM(N7,N14)</f>
        <v>120046.07</v>
      </c>
      <c r="O6" s="53">
        <f>SUM(O7,O14)</f>
        <v>84159.51</v>
      </c>
      <c r="P6" s="53">
        <f t="shared" si="0"/>
        <v>106708.08</v>
      </c>
      <c r="Q6" s="53">
        <f t="shared" si="0"/>
        <v>364932.41</v>
      </c>
      <c r="R6" s="48"/>
    </row>
    <row r="7" spans="2:17" s="48" customFormat="1" ht="15">
      <c r="B7" s="89" t="s">
        <v>48</v>
      </c>
      <c r="C7" s="54" t="s">
        <v>117</v>
      </c>
      <c r="D7" s="54">
        <f>SUM(D11,D8)</f>
        <v>0</v>
      </c>
      <c r="E7" s="54">
        <f aca="true" t="shared" si="1" ref="E7:P7">SUM(E11,E8)</f>
        <v>0</v>
      </c>
      <c r="F7" s="54">
        <f t="shared" si="1"/>
        <v>0</v>
      </c>
      <c r="G7" s="54">
        <f t="shared" si="1"/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54000</v>
      </c>
      <c r="N7" s="54">
        <f>SUM(N11,N8)</f>
        <v>120000</v>
      </c>
      <c r="O7" s="54">
        <f t="shared" si="1"/>
        <v>84000</v>
      </c>
      <c r="P7" s="54">
        <f t="shared" si="1"/>
        <v>105000</v>
      </c>
      <c r="Q7" s="122">
        <f aca="true" t="shared" si="2" ref="Q7:Q37">SUM(D7:P7)</f>
        <v>363000</v>
      </c>
    </row>
    <row r="8" spans="2:17" s="48" customFormat="1" ht="28.5">
      <c r="B8" s="89" t="s">
        <v>67</v>
      </c>
      <c r="C8" s="93" t="s">
        <v>39</v>
      </c>
      <c r="D8" s="94">
        <f>SUM(D9:D10)</f>
        <v>0</v>
      </c>
      <c r="E8" s="93">
        <f aca="true" t="shared" si="3" ref="E8:P8">SUM(E9:E10)</f>
        <v>0</v>
      </c>
      <c r="F8" s="93">
        <f t="shared" si="3"/>
        <v>0</v>
      </c>
      <c r="G8" s="93">
        <f t="shared" si="3"/>
        <v>0</v>
      </c>
      <c r="H8" s="93">
        <f t="shared" si="3"/>
        <v>0</v>
      </c>
      <c r="I8" s="93">
        <f t="shared" si="3"/>
        <v>0</v>
      </c>
      <c r="J8" s="93">
        <f t="shared" si="3"/>
        <v>0</v>
      </c>
      <c r="K8" s="93">
        <f t="shared" si="3"/>
        <v>0</v>
      </c>
      <c r="L8" s="93">
        <f t="shared" si="3"/>
        <v>0</v>
      </c>
      <c r="M8" s="93">
        <f t="shared" si="3"/>
        <v>54000</v>
      </c>
      <c r="N8" s="93">
        <f>SUM(N9:N10)</f>
        <v>120000</v>
      </c>
      <c r="O8" s="93">
        <f>SUM(O9:O10)</f>
        <v>84000</v>
      </c>
      <c r="P8" s="93">
        <f t="shared" si="3"/>
        <v>105000</v>
      </c>
      <c r="Q8" s="122">
        <f>SUM(D8:P8)</f>
        <v>363000</v>
      </c>
    </row>
    <row r="9" spans="2:17" s="48" customFormat="1" ht="15">
      <c r="B9" s="89" t="s">
        <v>69</v>
      </c>
      <c r="C9" s="95" t="s">
        <v>128</v>
      </c>
      <c r="D9" s="96"/>
      <c r="E9" s="23"/>
      <c r="F9" s="23"/>
      <c r="G9" s="23"/>
      <c r="H9" s="23"/>
      <c r="I9" s="23"/>
      <c r="J9" s="23"/>
      <c r="K9" s="23"/>
      <c r="L9" s="23"/>
      <c r="M9" s="23">
        <v>54000</v>
      </c>
      <c r="N9" s="129">
        <v>70000</v>
      </c>
      <c r="O9" s="129">
        <v>80000</v>
      </c>
      <c r="P9" s="130">
        <v>60000</v>
      </c>
      <c r="Q9" s="122">
        <f>SUM(D9:P9)</f>
        <v>264000</v>
      </c>
    </row>
    <row r="10" spans="2:17" s="48" customFormat="1" ht="15">
      <c r="B10" s="89" t="s">
        <v>70</v>
      </c>
      <c r="C10" s="95" t="s">
        <v>36</v>
      </c>
      <c r="D10" s="96"/>
      <c r="E10" s="23"/>
      <c r="F10" s="23"/>
      <c r="G10" s="23"/>
      <c r="H10" s="23"/>
      <c r="I10" s="23"/>
      <c r="J10" s="23"/>
      <c r="K10" s="23"/>
      <c r="L10" s="23"/>
      <c r="M10" s="23"/>
      <c r="N10" s="129">
        <v>50000</v>
      </c>
      <c r="O10" s="129">
        <v>4000</v>
      </c>
      <c r="P10" s="130">
        <v>45000</v>
      </c>
      <c r="Q10" s="122">
        <f t="shared" si="2"/>
        <v>99000</v>
      </c>
    </row>
    <row r="11" spans="2:17" s="48" customFormat="1" ht="42.75">
      <c r="B11" s="89" t="s">
        <v>68</v>
      </c>
      <c r="C11" s="93" t="s">
        <v>40</v>
      </c>
      <c r="D11" s="94">
        <f>SUM(D13,D12)</f>
        <v>0</v>
      </c>
      <c r="E11" s="94">
        <f aca="true" t="shared" si="4" ref="E11:P11">SUM(E13,E12)</f>
        <v>0</v>
      </c>
      <c r="F11" s="94">
        <f t="shared" si="4"/>
        <v>0</v>
      </c>
      <c r="G11" s="94">
        <f t="shared" si="4"/>
        <v>0</v>
      </c>
      <c r="H11" s="94">
        <f t="shared" si="4"/>
        <v>0</v>
      </c>
      <c r="I11" s="94">
        <f t="shared" si="4"/>
        <v>0</v>
      </c>
      <c r="J11" s="94">
        <f t="shared" si="4"/>
        <v>0</v>
      </c>
      <c r="K11" s="94">
        <f t="shared" si="4"/>
        <v>0</v>
      </c>
      <c r="L11" s="94">
        <f t="shared" si="4"/>
        <v>0</v>
      </c>
      <c r="M11" s="94">
        <f t="shared" si="4"/>
        <v>0</v>
      </c>
      <c r="N11" s="94">
        <f t="shared" si="4"/>
        <v>0</v>
      </c>
      <c r="O11" s="94">
        <f t="shared" si="4"/>
        <v>0</v>
      </c>
      <c r="P11" s="94">
        <f t="shared" si="4"/>
        <v>0</v>
      </c>
      <c r="Q11" s="122">
        <f t="shared" si="2"/>
        <v>0</v>
      </c>
    </row>
    <row r="12" spans="2:17" s="48" customFormat="1" ht="15">
      <c r="B12" s="89" t="s">
        <v>71</v>
      </c>
      <c r="C12" s="95" t="s">
        <v>129</v>
      </c>
      <c r="D12" s="9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9"/>
      <c r="Q12" s="122">
        <f t="shared" si="2"/>
        <v>0</v>
      </c>
    </row>
    <row r="13" spans="2:17" s="48" customFormat="1" ht="15">
      <c r="B13" s="89" t="s">
        <v>72</v>
      </c>
      <c r="C13" s="95" t="s">
        <v>36</v>
      </c>
      <c r="D13" s="9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9"/>
      <c r="Q13" s="122">
        <f t="shared" si="2"/>
        <v>0</v>
      </c>
    </row>
    <row r="14" spans="2:17" s="48" customFormat="1" ht="15">
      <c r="B14" s="89" t="s">
        <v>49</v>
      </c>
      <c r="C14" s="54" t="s">
        <v>118</v>
      </c>
      <c r="D14" s="117">
        <f>SUM(D15)</f>
        <v>0</v>
      </c>
      <c r="E14" s="117">
        <f aca="true" t="shared" si="5" ref="E14:P14">SUM(E15)</f>
        <v>0</v>
      </c>
      <c r="F14" s="117">
        <f t="shared" si="5"/>
        <v>0</v>
      </c>
      <c r="G14" s="117">
        <f t="shared" si="5"/>
        <v>0</v>
      </c>
      <c r="H14" s="117">
        <f t="shared" si="5"/>
        <v>0</v>
      </c>
      <c r="I14" s="117">
        <f t="shared" si="5"/>
        <v>0</v>
      </c>
      <c r="J14" s="117">
        <f t="shared" si="5"/>
        <v>0</v>
      </c>
      <c r="K14" s="117">
        <f t="shared" si="5"/>
        <v>0</v>
      </c>
      <c r="L14" s="117">
        <f t="shared" si="5"/>
        <v>0</v>
      </c>
      <c r="M14" s="117">
        <f t="shared" si="5"/>
        <v>18.75</v>
      </c>
      <c r="N14" s="117">
        <f t="shared" si="5"/>
        <v>46.07</v>
      </c>
      <c r="O14" s="117">
        <f t="shared" si="5"/>
        <v>159.51</v>
      </c>
      <c r="P14" s="117">
        <f t="shared" si="5"/>
        <v>1708.08</v>
      </c>
      <c r="Q14" s="123">
        <f t="shared" si="2"/>
        <v>1932.4099999999999</v>
      </c>
    </row>
    <row r="15" spans="2:17" s="48" customFormat="1" ht="15">
      <c r="B15" s="89" t="s">
        <v>73</v>
      </c>
      <c r="C15" s="97" t="s">
        <v>127</v>
      </c>
      <c r="D15" s="98"/>
      <c r="E15" s="51"/>
      <c r="F15" s="51"/>
      <c r="G15" s="51"/>
      <c r="H15" s="51"/>
      <c r="I15" s="51"/>
      <c r="J15" s="51"/>
      <c r="K15" s="51"/>
      <c r="L15" s="51"/>
      <c r="M15" s="51">
        <v>18.75</v>
      </c>
      <c r="N15" s="51">
        <v>46.07</v>
      </c>
      <c r="O15" s="51">
        <v>159.51</v>
      </c>
      <c r="P15" s="51">
        <v>1708.08</v>
      </c>
      <c r="Q15" s="122">
        <f t="shared" si="2"/>
        <v>1932.4099999999999</v>
      </c>
    </row>
    <row r="16" spans="2:18" ht="31.5">
      <c r="B16" s="78" t="s">
        <v>50</v>
      </c>
      <c r="C16" s="120" t="s">
        <v>124</v>
      </c>
      <c r="D16" s="112">
        <f>D17-D20</f>
        <v>0</v>
      </c>
      <c r="E16" s="112">
        <f aca="true" t="shared" si="6" ref="E16:P16">E17-E20</f>
        <v>0</v>
      </c>
      <c r="F16" s="112">
        <f t="shared" si="6"/>
        <v>0</v>
      </c>
      <c r="G16" s="112">
        <f t="shared" si="6"/>
        <v>0</v>
      </c>
      <c r="H16" s="112">
        <f t="shared" si="6"/>
        <v>0</v>
      </c>
      <c r="I16" s="112">
        <f t="shared" si="6"/>
        <v>0</v>
      </c>
      <c r="J16" s="112">
        <f t="shared" si="6"/>
        <v>0</v>
      </c>
      <c r="K16" s="112">
        <f t="shared" si="6"/>
        <v>0</v>
      </c>
      <c r="L16" s="112">
        <f t="shared" si="6"/>
        <v>2851</v>
      </c>
      <c r="M16" s="112">
        <f t="shared" si="6"/>
        <v>13164.75</v>
      </c>
      <c r="N16" s="112">
        <f t="shared" si="6"/>
        <v>16977.67</v>
      </c>
      <c r="O16" s="112">
        <f t="shared" si="6"/>
        <v>251732.11000000002</v>
      </c>
      <c r="P16" s="112">
        <f t="shared" si="6"/>
        <v>19716.179999999993</v>
      </c>
      <c r="Q16" s="92">
        <f t="shared" si="2"/>
        <v>304441.71</v>
      </c>
      <c r="R16" s="48"/>
    </row>
    <row r="17" spans="2:18" ht="15.75">
      <c r="B17" s="78" t="s">
        <v>120</v>
      </c>
      <c r="C17" s="104">
        <v>51</v>
      </c>
      <c r="D17" s="118">
        <f>SUM(D18:D19)</f>
        <v>0</v>
      </c>
      <c r="E17" s="118">
        <f aca="true" t="shared" si="7" ref="E17:P17">SUM(E18:E19)</f>
        <v>0</v>
      </c>
      <c r="F17" s="118">
        <f t="shared" si="7"/>
        <v>0</v>
      </c>
      <c r="G17" s="118">
        <f t="shared" si="7"/>
        <v>0</v>
      </c>
      <c r="H17" s="118">
        <f t="shared" si="7"/>
        <v>0</v>
      </c>
      <c r="I17" s="118">
        <f t="shared" si="7"/>
        <v>0</v>
      </c>
      <c r="J17" s="118">
        <f t="shared" si="7"/>
        <v>0</v>
      </c>
      <c r="K17" s="118">
        <f t="shared" si="7"/>
        <v>0</v>
      </c>
      <c r="L17" s="118">
        <f t="shared" si="7"/>
        <v>5000</v>
      </c>
      <c r="M17" s="118">
        <f t="shared" si="7"/>
        <v>23018.75</v>
      </c>
      <c r="N17" s="118">
        <f t="shared" si="7"/>
        <v>48946.07</v>
      </c>
      <c r="O17" s="118">
        <f t="shared" si="7"/>
        <v>282580.51</v>
      </c>
      <c r="P17" s="118">
        <f t="shared" si="7"/>
        <v>203893.08</v>
      </c>
      <c r="Q17" s="123">
        <f t="shared" si="2"/>
        <v>563438.41</v>
      </c>
      <c r="R17" s="48"/>
    </row>
    <row r="18" spans="2:18" ht="15">
      <c r="B18" s="78" t="s">
        <v>121</v>
      </c>
      <c r="C18" s="82" t="s">
        <v>132</v>
      </c>
      <c r="D18" s="99"/>
      <c r="E18" s="18"/>
      <c r="F18" s="18"/>
      <c r="G18" s="18"/>
      <c r="H18" s="18"/>
      <c r="I18" s="18"/>
      <c r="J18" s="18"/>
      <c r="K18" s="18"/>
      <c r="L18" s="18">
        <v>5000</v>
      </c>
      <c r="M18" s="28">
        <v>23000</v>
      </c>
      <c r="N18" s="28">
        <v>48900</v>
      </c>
      <c r="O18" s="28">
        <v>282421</v>
      </c>
      <c r="P18" s="28">
        <v>202185</v>
      </c>
      <c r="Q18" s="122">
        <f t="shared" si="2"/>
        <v>561506</v>
      </c>
      <c r="R18" s="48"/>
    </row>
    <row r="19" spans="2:18" ht="15">
      <c r="B19" s="78" t="s">
        <v>123</v>
      </c>
      <c r="C19" s="100" t="s">
        <v>17</v>
      </c>
      <c r="D19" s="69"/>
      <c r="E19" s="18"/>
      <c r="F19" s="18"/>
      <c r="G19" s="18"/>
      <c r="H19" s="18"/>
      <c r="I19" s="18"/>
      <c r="J19" s="18"/>
      <c r="K19" s="18"/>
      <c r="L19" s="18"/>
      <c r="M19" s="28">
        <v>18.75</v>
      </c>
      <c r="N19" s="28">
        <v>46.07</v>
      </c>
      <c r="O19" s="28">
        <v>159.51</v>
      </c>
      <c r="P19" s="28">
        <v>1708.08</v>
      </c>
      <c r="Q19" s="122">
        <f t="shared" si="2"/>
        <v>1932.4099999999999</v>
      </c>
      <c r="R19" s="48"/>
    </row>
    <row r="20" spans="2:18" ht="15.75">
      <c r="B20" s="78" t="s">
        <v>74</v>
      </c>
      <c r="C20" s="104" t="s">
        <v>122</v>
      </c>
      <c r="D20" s="69">
        <f>SUM(D21:D24)</f>
        <v>0</v>
      </c>
      <c r="E20" s="119"/>
      <c r="F20" s="119"/>
      <c r="G20" s="119"/>
      <c r="H20" s="119"/>
      <c r="I20" s="119"/>
      <c r="J20" s="119"/>
      <c r="K20" s="119"/>
      <c r="L20" s="118">
        <f>SUM(L21:L24)</f>
        <v>2149</v>
      </c>
      <c r="M20" s="118">
        <f>SUM(M21:M24)</f>
        <v>9854</v>
      </c>
      <c r="N20" s="118">
        <f>SUM(N21:N24)</f>
        <v>31968.4</v>
      </c>
      <c r="O20" s="118">
        <f>SUM(O21:O24)</f>
        <v>30848.4</v>
      </c>
      <c r="P20" s="118">
        <f>SUM(P21:P24)</f>
        <v>184176.9</v>
      </c>
      <c r="Q20" s="151">
        <f t="shared" si="2"/>
        <v>258996.7</v>
      </c>
      <c r="R20" s="48"/>
    </row>
    <row r="21" spans="2:18" ht="15">
      <c r="B21" s="124" t="s">
        <v>125</v>
      </c>
      <c r="C21" s="126" t="s">
        <v>133</v>
      </c>
      <c r="D21" s="69"/>
      <c r="E21" s="18"/>
      <c r="F21" s="18"/>
      <c r="G21" s="18"/>
      <c r="H21" s="18"/>
      <c r="I21" s="18"/>
      <c r="J21" s="18"/>
      <c r="K21" s="18"/>
      <c r="L21" s="18"/>
      <c r="M21" s="28"/>
      <c r="N21" s="28">
        <v>30000</v>
      </c>
      <c r="O21" s="28">
        <v>28000</v>
      </c>
      <c r="P21" s="28">
        <v>175000</v>
      </c>
      <c r="Q21" s="122">
        <f t="shared" si="2"/>
        <v>233000</v>
      </c>
      <c r="R21" s="48"/>
    </row>
    <row r="22" spans="2:18" ht="15">
      <c r="B22" s="124" t="s">
        <v>131</v>
      </c>
      <c r="C22" s="126" t="s">
        <v>126</v>
      </c>
      <c r="D22" s="69"/>
      <c r="E22" s="18"/>
      <c r="F22" s="18"/>
      <c r="G22" s="18"/>
      <c r="H22" s="18"/>
      <c r="I22" s="18"/>
      <c r="J22" s="18"/>
      <c r="K22" s="18"/>
      <c r="L22" s="18"/>
      <c r="M22" s="28">
        <v>4854</v>
      </c>
      <c r="N22" s="28">
        <v>1968.4</v>
      </c>
      <c r="O22" s="28">
        <v>2848.4</v>
      </c>
      <c r="P22" s="28">
        <v>2514.4</v>
      </c>
      <c r="Q22" s="122">
        <f t="shared" si="2"/>
        <v>12185.199999999999</v>
      </c>
      <c r="R22" s="48"/>
    </row>
    <row r="23" spans="2:18" ht="15">
      <c r="B23" s="125" t="s">
        <v>130</v>
      </c>
      <c r="C23" s="126" t="s">
        <v>134</v>
      </c>
      <c r="D23" s="69"/>
      <c r="E23" s="18"/>
      <c r="F23" s="18"/>
      <c r="G23" s="18"/>
      <c r="H23" s="18"/>
      <c r="I23" s="18"/>
      <c r="J23" s="18"/>
      <c r="K23" s="18"/>
      <c r="L23" s="18">
        <v>2149</v>
      </c>
      <c r="M23" s="28"/>
      <c r="N23" s="28"/>
      <c r="O23" s="28"/>
      <c r="P23" s="28"/>
      <c r="Q23" s="122">
        <f t="shared" si="2"/>
        <v>2149</v>
      </c>
      <c r="R23" s="48"/>
    </row>
    <row r="24" spans="2:18" ht="15">
      <c r="B24" s="125" t="s">
        <v>136</v>
      </c>
      <c r="C24" s="83" t="s">
        <v>135</v>
      </c>
      <c r="D24" s="20"/>
      <c r="E24" s="18"/>
      <c r="F24" s="18"/>
      <c r="G24" s="18"/>
      <c r="H24" s="18"/>
      <c r="I24" s="18"/>
      <c r="J24" s="18"/>
      <c r="K24" s="18"/>
      <c r="L24" s="18"/>
      <c r="M24" s="28">
        <v>5000</v>
      </c>
      <c r="N24" s="28"/>
      <c r="O24" s="28"/>
      <c r="P24" s="28">
        <v>6662.5</v>
      </c>
      <c r="Q24" s="122">
        <f t="shared" si="2"/>
        <v>11662.5</v>
      </c>
      <c r="R24" s="48"/>
    </row>
    <row r="25" spans="2:18" ht="15">
      <c r="B25" s="125" t="s">
        <v>137</v>
      </c>
      <c r="C25" s="83" t="s">
        <v>138</v>
      </c>
      <c r="D25" s="20"/>
      <c r="E25" s="18"/>
      <c r="F25" s="18"/>
      <c r="G25" s="18"/>
      <c r="H25" s="18"/>
      <c r="I25" s="18"/>
      <c r="J25" s="18"/>
      <c r="K25" s="18"/>
      <c r="L25" s="18"/>
      <c r="M25" s="28"/>
      <c r="N25" s="28"/>
      <c r="O25" s="28"/>
      <c r="P25" s="28"/>
      <c r="Q25" s="122"/>
      <c r="R25" s="48"/>
    </row>
    <row r="26" spans="2:18" ht="15">
      <c r="B26" s="78" t="s">
        <v>51</v>
      </c>
      <c r="C26" s="121" t="s">
        <v>37</v>
      </c>
      <c r="D26" s="119"/>
      <c r="E26" s="131"/>
      <c r="F26" s="131"/>
      <c r="G26" s="131"/>
      <c r="H26" s="131"/>
      <c r="I26" s="131"/>
      <c r="J26" s="131"/>
      <c r="K26" s="131"/>
      <c r="L26" s="131">
        <f aca="true" t="shared" si="8" ref="L26:Q26">L18+L19-L25</f>
        <v>5000</v>
      </c>
      <c r="M26" s="131">
        <f t="shared" si="8"/>
        <v>23018.75</v>
      </c>
      <c r="N26" s="131">
        <f t="shared" si="8"/>
        <v>48946.07</v>
      </c>
      <c r="O26" s="131">
        <f t="shared" si="8"/>
        <v>282580.51</v>
      </c>
      <c r="P26" s="131">
        <f t="shared" si="8"/>
        <v>203893.08</v>
      </c>
      <c r="Q26" s="132">
        <f t="shared" si="8"/>
        <v>563438.41</v>
      </c>
      <c r="R26" s="48"/>
    </row>
    <row r="27" spans="2:18" ht="15.75">
      <c r="B27" s="78" t="s">
        <v>52</v>
      </c>
      <c r="C27" s="110" t="s">
        <v>41</v>
      </c>
      <c r="D27" s="55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8"/>
    </row>
    <row r="28" spans="2:18" ht="15.75" thickBot="1">
      <c r="B28" s="78" t="s">
        <v>75</v>
      </c>
      <c r="C28" s="82" t="s">
        <v>18</v>
      </c>
      <c r="D28" s="20">
        <f>D17*D70</f>
        <v>0</v>
      </c>
      <c r="E28" s="20"/>
      <c r="F28" s="20"/>
      <c r="G28" s="20"/>
      <c r="H28" s="20"/>
      <c r="I28" s="20"/>
      <c r="J28" s="20"/>
      <c r="K28" s="20"/>
      <c r="L28" s="156">
        <f>L17*D70</f>
        <v>300</v>
      </c>
      <c r="M28" s="156">
        <f>M17*D70</f>
        <v>1381.125</v>
      </c>
      <c r="N28" s="156">
        <f>N17*D70</f>
        <v>2936.7642</v>
      </c>
      <c r="O28" s="156">
        <f>O17*D70</f>
        <v>16954.8306</v>
      </c>
      <c r="P28" s="156">
        <f>P17*D70</f>
        <v>12233.584799999999</v>
      </c>
      <c r="Q28" s="157">
        <f>SUM(D28:P28)</f>
        <v>33806.304599999996</v>
      </c>
      <c r="R28" s="48"/>
    </row>
    <row r="29" spans="2:24" ht="28.5">
      <c r="B29" s="78" t="s">
        <v>76</v>
      </c>
      <c r="C29" s="83" t="s">
        <v>43</v>
      </c>
      <c r="D29" s="72"/>
      <c r="E29" s="130"/>
      <c r="F29" s="130"/>
      <c r="G29" s="130"/>
      <c r="H29" s="130"/>
      <c r="I29" s="130"/>
      <c r="J29" s="130"/>
      <c r="K29" s="130"/>
      <c r="L29" s="130">
        <v>1950</v>
      </c>
      <c r="M29" s="130">
        <v>1950</v>
      </c>
      <c r="N29" s="130">
        <v>1950</v>
      </c>
      <c r="O29" s="130">
        <v>1950</v>
      </c>
      <c r="P29" s="130">
        <v>1950</v>
      </c>
      <c r="Q29" s="133">
        <f t="shared" si="2"/>
        <v>9750</v>
      </c>
      <c r="R29" s="48" t="s">
        <v>139</v>
      </c>
      <c r="W29" s="134" t="s">
        <v>140</v>
      </c>
      <c r="X29" s="135">
        <v>9750</v>
      </c>
    </row>
    <row r="30" spans="2:24" ht="28.5">
      <c r="B30" s="78" t="s">
        <v>77</v>
      </c>
      <c r="C30" s="83" t="s">
        <v>44</v>
      </c>
      <c r="D30" s="72"/>
      <c r="E30" s="130"/>
      <c r="F30" s="130"/>
      <c r="G30" s="130"/>
      <c r="H30" s="130"/>
      <c r="I30" s="130"/>
      <c r="J30" s="130"/>
      <c r="K30" s="130"/>
      <c r="L30" s="130">
        <v>382.5</v>
      </c>
      <c r="M30" s="130">
        <v>382.5</v>
      </c>
      <c r="N30" s="130">
        <v>382.5</v>
      </c>
      <c r="O30" s="130">
        <v>382.5</v>
      </c>
      <c r="P30" s="130">
        <v>382.5</v>
      </c>
      <c r="Q30" s="133">
        <f t="shared" si="2"/>
        <v>1912.5</v>
      </c>
      <c r="R30" s="48" t="s">
        <v>139</v>
      </c>
      <c r="W30" s="136" t="s">
        <v>141</v>
      </c>
      <c r="X30" s="137">
        <v>1912.5</v>
      </c>
    </row>
    <row r="31" spans="2:24" ht="35.25" customHeight="1" thickBot="1">
      <c r="B31" s="78" t="s">
        <v>78</v>
      </c>
      <c r="C31" s="84" t="s">
        <v>108</v>
      </c>
      <c r="D31" s="114"/>
      <c r="E31" s="130"/>
      <c r="F31" s="130"/>
      <c r="G31" s="130"/>
      <c r="H31" s="130"/>
      <c r="I31" s="130"/>
      <c r="J31" s="130"/>
      <c r="K31" s="130"/>
      <c r="L31" s="130">
        <v>0</v>
      </c>
      <c r="M31" s="140">
        <v>0</v>
      </c>
      <c r="N31" s="140">
        <v>0</v>
      </c>
      <c r="O31" s="140">
        <f>((L26+M26+N26+O26)-D71)*D72</f>
        <v>595.4533000000001</v>
      </c>
      <c r="P31" s="140">
        <f>(((L26+M26+N26+O26+P26)-D71)*D72)-O31</f>
        <v>2038.9308</v>
      </c>
      <c r="Q31" s="133">
        <f t="shared" si="2"/>
        <v>2634.3841</v>
      </c>
      <c r="R31" s="48"/>
      <c r="W31" s="138"/>
      <c r="X31" s="139">
        <f>SUM(X29:X30)</f>
        <v>11662.5</v>
      </c>
    </row>
    <row r="32" spans="2:18" ht="48.75" customHeight="1">
      <c r="B32" s="78" t="s">
        <v>79</v>
      </c>
      <c r="C32" s="113" t="s">
        <v>110</v>
      </c>
      <c r="D32" s="24"/>
      <c r="E32" s="141"/>
      <c r="F32" s="129"/>
      <c r="G32" s="129"/>
      <c r="H32" s="129"/>
      <c r="I32" s="129"/>
      <c r="J32" s="129"/>
      <c r="K32" s="129"/>
      <c r="L32" s="129">
        <v>0</v>
      </c>
      <c r="M32" s="142">
        <v>0</v>
      </c>
      <c r="N32" s="142">
        <v>0</v>
      </c>
      <c r="O32" s="142">
        <v>595.45</v>
      </c>
      <c r="P32" s="142">
        <v>2038.93</v>
      </c>
      <c r="Q32" s="133">
        <f t="shared" si="2"/>
        <v>2634.38</v>
      </c>
      <c r="R32" s="48" t="s">
        <v>142</v>
      </c>
    </row>
    <row r="33" spans="2:18" ht="30">
      <c r="B33" s="78" t="s">
        <v>53</v>
      </c>
      <c r="C33" s="56" t="s">
        <v>19</v>
      </c>
      <c r="D33" s="55"/>
      <c r="E33" s="143"/>
      <c r="F33" s="143"/>
      <c r="G33" s="143"/>
      <c r="H33" s="143"/>
      <c r="I33" s="143"/>
      <c r="J33" s="143"/>
      <c r="K33" s="143"/>
      <c r="L33" s="143">
        <f aca="true" t="shared" si="9" ref="L33:Q33">SUM(L34:L37)</f>
        <v>0</v>
      </c>
      <c r="M33" s="143">
        <f t="shared" si="9"/>
        <v>5000</v>
      </c>
      <c r="N33" s="143">
        <f t="shared" si="9"/>
        <v>0</v>
      </c>
      <c r="O33" s="143">
        <f t="shared" si="9"/>
        <v>0</v>
      </c>
      <c r="P33" s="143">
        <f t="shared" si="9"/>
        <v>6662.5</v>
      </c>
      <c r="Q33" s="143">
        <f t="shared" si="9"/>
        <v>11662.5</v>
      </c>
      <c r="R33" s="48"/>
    </row>
    <row r="34" spans="2:18" ht="15">
      <c r="B34" s="78" t="s">
        <v>80</v>
      </c>
      <c r="C34" s="115" t="s">
        <v>18</v>
      </c>
      <c r="D34" s="22"/>
      <c r="E34" s="145"/>
      <c r="F34" s="130"/>
      <c r="G34" s="130"/>
      <c r="H34" s="130"/>
      <c r="I34" s="130"/>
      <c r="J34" s="130"/>
      <c r="K34" s="146"/>
      <c r="L34" s="130">
        <v>0</v>
      </c>
      <c r="M34" s="140">
        <v>0</v>
      </c>
      <c r="N34" s="140">
        <v>0</v>
      </c>
      <c r="O34" s="140">
        <v>0</v>
      </c>
      <c r="P34" s="140">
        <v>0</v>
      </c>
      <c r="Q34" s="133">
        <f t="shared" si="2"/>
        <v>0</v>
      </c>
      <c r="R34" s="48"/>
    </row>
    <row r="35" spans="2:18" ht="15">
      <c r="B35" s="78" t="s">
        <v>81</v>
      </c>
      <c r="C35" s="83" t="s">
        <v>45</v>
      </c>
      <c r="D35" s="116"/>
      <c r="E35" s="130"/>
      <c r="F35" s="130"/>
      <c r="G35" s="130"/>
      <c r="H35" s="130"/>
      <c r="I35" s="130"/>
      <c r="J35" s="130"/>
      <c r="K35" s="130"/>
      <c r="L35" s="130"/>
      <c r="M35" s="140">
        <v>5000</v>
      </c>
      <c r="N35" s="140"/>
      <c r="O35" s="140"/>
      <c r="P35" s="140">
        <v>4750</v>
      </c>
      <c r="Q35" s="133">
        <f t="shared" si="2"/>
        <v>9750</v>
      </c>
      <c r="R35" s="48"/>
    </row>
    <row r="36" spans="2:18" ht="15">
      <c r="B36" s="78" t="s">
        <v>82</v>
      </c>
      <c r="C36" s="83" t="s">
        <v>46</v>
      </c>
      <c r="D36" s="52"/>
      <c r="E36" s="147"/>
      <c r="F36" s="147"/>
      <c r="G36" s="147"/>
      <c r="H36" s="147"/>
      <c r="I36" s="147"/>
      <c r="J36" s="147"/>
      <c r="K36" s="147"/>
      <c r="L36" s="147"/>
      <c r="M36" s="148"/>
      <c r="N36" s="148"/>
      <c r="O36" s="148"/>
      <c r="P36" s="148">
        <v>1912.5</v>
      </c>
      <c r="Q36" s="133">
        <f t="shared" si="2"/>
        <v>1912.5</v>
      </c>
      <c r="R36" s="48"/>
    </row>
    <row r="37" spans="2:18" ht="15.75" thickBot="1">
      <c r="B37" s="78" t="s">
        <v>83</v>
      </c>
      <c r="C37" s="85" t="s">
        <v>42</v>
      </c>
      <c r="D37" s="25"/>
      <c r="E37" s="147"/>
      <c r="F37" s="147"/>
      <c r="G37" s="147"/>
      <c r="H37" s="147"/>
      <c r="I37" s="147"/>
      <c r="J37" s="147"/>
      <c r="K37" s="147"/>
      <c r="L37" s="147">
        <v>0</v>
      </c>
      <c r="M37" s="148">
        <v>0</v>
      </c>
      <c r="N37" s="148">
        <v>0</v>
      </c>
      <c r="O37" s="148">
        <v>0</v>
      </c>
      <c r="P37" s="148">
        <v>0</v>
      </c>
      <c r="Q37" s="133">
        <f t="shared" si="2"/>
        <v>0</v>
      </c>
      <c r="R37" s="48"/>
    </row>
    <row r="38" spans="2:18" ht="15">
      <c r="B38" s="78" t="s">
        <v>54</v>
      </c>
      <c r="C38" s="57" t="s">
        <v>20</v>
      </c>
      <c r="D38" s="57"/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0"/>
      <c r="Q38" s="92"/>
      <c r="R38" s="48"/>
    </row>
    <row r="39" spans="2:23" ht="29.25">
      <c r="B39" s="78" t="s">
        <v>55</v>
      </c>
      <c r="C39" s="84" t="s">
        <v>109</v>
      </c>
      <c r="D39" s="101"/>
      <c r="E39" s="19"/>
      <c r="F39" s="19"/>
      <c r="G39" s="19"/>
      <c r="H39" s="19"/>
      <c r="I39" s="19"/>
      <c r="J39" s="19"/>
      <c r="K39" s="19"/>
      <c r="L39" s="130">
        <f>Q29+Q30</f>
        <v>11662.5</v>
      </c>
      <c r="M39" s="140">
        <v>11662.5</v>
      </c>
      <c r="N39" s="140">
        <v>11662.5</v>
      </c>
      <c r="O39" s="140">
        <v>11662.5</v>
      </c>
      <c r="P39" s="140">
        <v>11662.5</v>
      </c>
      <c r="Q39" s="133">
        <v>11662.5</v>
      </c>
      <c r="R39" s="48"/>
      <c r="W39" s="144"/>
    </row>
    <row r="40" spans="2:18" ht="15">
      <c r="B40" s="78" t="s">
        <v>84</v>
      </c>
      <c r="C40" s="83" t="s">
        <v>61</v>
      </c>
      <c r="D40" s="101"/>
      <c r="E40" s="19"/>
      <c r="F40" s="19"/>
      <c r="G40" s="19"/>
      <c r="H40" s="19"/>
      <c r="I40" s="19"/>
      <c r="J40" s="19"/>
      <c r="K40" s="19"/>
      <c r="L40" s="130">
        <f>L34+L35</f>
        <v>0</v>
      </c>
      <c r="M40" s="130">
        <f>M35+M36</f>
        <v>5000</v>
      </c>
      <c r="N40" s="130">
        <f>N35+N36+M40</f>
        <v>5000</v>
      </c>
      <c r="O40" s="130">
        <f>O35+O36+N40</f>
        <v>5000</v>
      </c>
      <c r="P40" s="130">
        <f>P35+P36+O40</f>
        <v>11662.5</v>
      </c>
      <c r="Q40" s="133">
        <f aca="true" t="shared" si="10" ref="Q40:Q45">P40</f>
        <v>11662.5</v>
      </c>
      <c r="R40" s="48"/>
    </row>
    <row r="41" spans="2:18" ht="15">
      <c r="B41" s="78" t="s">
        <v>85</v>
      </c>
      <c r="C41" s="84" t="s">
        <v>56</v>
      </c>
      <c r="D41" s="101"/>
      <c r="E41" s="19"/>
      <c r="F41" s="19"/>
      <c r="G41" s="19"/>
      <c r="H41" s="19"/>
      <c r="I41" s="19"/>
      <c r="J41" s="19"/>
      <c r="K41" s="19"/>
      <c r="L41" s="130">
        <f>L40</f>
        <v>0</v>
      </c>
      <c r="M41" s="130">
        <f>M40</f>
        <v>5000</v>
      </c>
      <c r="N41" s="130">
        <f>N40</f>
        <v>5000</v>
      </c>
      <c r="O41" s="130">
        <f>O40</f>
        <v>5000</v>
      </c>
      <c r="P41" s="130">
        <f>P40</f>
        <v>11662.5</v>
      </c>
      <c r="Q41" s="133">
        <f t="shared" si="10"/>
        <v>11662.5</v>
      </c>
      <c r="R41" s="48"/>
    </row>
    <row r="42" spans="2:18" ht="29.25">
      <c r="B42" s="78" t="s">
        <v>86</v>
      </c>
      <c r="C42" s="84" t="s">
        <v>57</v>
      </c>
      <c r="D42" s="101"/>
      <c r="E42" s="19"/>
      <c r="F42" s="19"/>
      <c r="G42" s="19"/>
      <c r="H42" s="19"/>
      <c r="I42" s="19"/>
      <c r="J42" s="19"/>
      <c r="K42" s="19"/>
      <c r="L42" s="130">
        <f>L32</f>
        <v>0</v>
      </c>
      <c r="M42" s="140">
        <f>L32+M32</f>
        <v>0</v>
      </c>
      <c r="N42" s="140">
        <f>M32+N32</f>
        <v>0</v>
      </c>
      <c r="O42" s="140">
        <f>N32+O32</f>
        <v>595.45</v>
      </c>
      <c r="P42" s="140">
        <f>O32+P32</f>
        <v>2634.38</v>
      </c>
      <c r="Q42" s="133">
        <f t="shared" si="10"/>
        <v>2634.38</v>
      </c>
      <c r="R42" s="48"/>
    </row>
    <row r="43" spans="2:18" ht="29.25">
      <c r="B43" s="78" t="s">
        <v>87</v>
      </c>
      <c r="C43" s="84" t="s">
        <v>58</v>
      </c>
      <c r="D43" s="101"/>
      <c r="E43" s="19"/>
      <c r="F43" s="19"/>
      <c r="G43" s="19"/>
      <c r="H43" s="19"/>
      <c r="I43" s="19"/>
      <c r="J43" s="19"/>
      <c r="K43" s="19"/>
      <c r="L43" s="130">
        <f>L37</f>
        <v>0</v>
      </c>
      <c r="M43" s="130">
        <f>M37</f>
        <v>0</v>
      </c>
      <c r="N43" s="130">
        <f>N37</f>
        <v>0</v>
      </c>
      <c r="O43" s="130">
        <f>O37</f>
        <v>0</v>
      </c>
      <c r="P43" s="130">
        <f>P37</f>
        <v>0</v>
      </c>
      <c r="Q43" s="133">
        <f t="shared" si="10"/>
        <v>0</v>
      </c>
      <c r="R43" s="48"/>
    </row>
    <row r="44" spans="2:18" ht="29.25">
      <c r="B44" s="78" t="s">
        <v>88</v>
      </c>
      <c r="C44" s="84" t="s">
        <v>59</v>
      </c>
      <c r="D44" s="101"/>
      <c r="E44" s="19"/>
      <c r="F44" s="19"/>
      <c r="G44" s="19"/>
      <c r="H44" s="19"/>
      <c r="I44" s="19"/>
      <c r="J44" s="19"/>
      <c r="K44" s="19"/>
      <c r="L44" s="130">
        <f>L43</f>
        <v>0</v>
      </c>
      <c r="M44" s="130">
        <f>M43</f>
        <v>0</v>
      </c>
      <c r="N44" s="130">
        <f>N43</f>
        <v>0</v>
      </c>
      <c r="O44" s="130">
        <f>O43</f>
        <v>0</v>
      </c>
      <c r="P44" s="130">
        <f>P43</f>
        <v>0</v>
      </c>
      <c r="Q44" s="133">
        <f t="shared" si="10"/>
        <v>0</v>
      </c>
      <c r="R44" s="48"/>
    </row>
    <row r="45" spans="2:18" ht="15.75" thickBot="1">
      <c r="B45" s="78" t="s">
        <v>89</v>
      </c>
      <c r="C45" s="58" t="s">
        <v>60</v>
      </c>
      <c r="D45" s="71"/>
      <c r="E45" s="152"/>
      <c r="F45" s="152"/>
      <c r="G45" s="152"/>
      <c r="H45" s="152"/>
      <c r="I45" s="152"/>
      <c r="J45" s="152"/>
      <c r="K45" s="152"/>
      <c r="L45" s="153">
        <f>L41+L44</f>
        <v>0</v>
      </c>
      <c r="M45" s="153">
        <f>M41+M44</f>
        <v>5000</v>
      </c>
      <c r="N45" s="153">
        <f>N41+N44</f>
        <v>5000</v>
      </c>
      <c r="O45" s="153">
        <f>O41+O44</f>
        <v>5000</v>
      </c>
      <c r="P45" s="153">
        <f>P41+P44</f>
        <v>11662.5</v>
      </c>
      <c r="Q45" s="154">
        <f t="shared" si="10"/>
        <v>11662.5</v>
      </c>
      <c r="R45" s="48"/>
    </row>
    <row r="46" spans="2:18" ht="30.75" thickBot="1">
      <c r="B46" s="78" t="s">
        <v>90</v>
      </c>
      <c r="C46" s="55" t="s">
        <v>21</v>
      </c>
      <c r="D46" s="55"/>
      <c r="E46" s="21"/>
      <c r="F46" s="21"/>
      <c r="G46" s="21"/>
      <c r="H46" s="21"/>
      <c r="I46" s="21"/>
      <c r="J46" s="21"/>
      <c r="K46" s="21"/>
      <c r="L46" s="21"/>
      <c r="M46" s="27"/>
      <c r="N46" s="27"/>
      <c r="O46" s="27"/>
      <c r="P46" s="27"/>
      <c r="Q46" s="92"/>
      <c r="R46" s="48"/>
    </row>
    <row r="47" spans="2:18" ht="15">
      <c r="B47" s="78" t="s">
        <v>91</v>
      </c>
      <c r="C47" s="102" t="s">
        <v>30</v>
      </c>
      <c r="D47" s="72"/>
      <c r="E47" s="42"/>
      <c r="F47" s="42"/>
      <c r="G47" s="42"/>
      <c r="H47" s="42"/>
      <c r="I47" s="42"/>
      <c r="J47" s="42"/>
      <c r="K47" s="42"/>
      <c r="L47" s="149">
        <f>Q29-L35</f>
        <v>9750</v>
      </c>
      <c r="M47" s="149">
        <f>L47-M35</f>
        <v>4750</v>
      </c>
      <c r="N47" s="149">
        <f>M47-N35</f>
        <v>4750</v>
      </c>
      <c r="O47" s="149">
        <f aca="true" t="shared" si="11" ref="M47:P48">N47-O35</f>
        <v>4750</v>
      </c>
      <c r="P47" s="149">
        <f t="shared" si="11"/>
        <v>0</v>
      </c>
      <c r="Q47" s="133">
        <f>P47</f>
        <v>0</v>
      </c>
      <c r="R47" s="48"/>
    </row>
    <row r="48" spans="2:18" ht="15">
      <c r="B48" s="78" t="s">
        <v>92</v>
      </c>
      <c r="C48" s="103" t="s">
        <v>31</v>
      </c>
      <c r="D48" s="72"/>
      <c r="E48" s="42"/>
      <c r="F48" s="42"/>
      <c r="G48" s="42"/>
      <c r="H48" s="42"/>
      <c r="I48" s="42"/>
      <c r="J48" s="42"/>
      <c r="K48" s="42"/>
      <c r="L48" s="149">
        <f>Q30-L36</f>
        <v>1912.5</v>
      </c>
      <c r="M48" s="149">
        <f t="shared" si="11"/>
        <v>1912.5</v>
      </c>
      <c r="N48" s="149">
        <f t="shared" si="11"/>
        <v>1912.5</v>
      </c>
      <c r="O48" s="149">
        <f t="shared" si="11"/>
        <v>1912.5</v>
      </c>
      <c r="P48" s="149">
        <f t="shared" si="11"/>
        <v>0</v>
      </c>
      <c r="Q48" s="133">
        <f>P48</f>
        <v>0</v>
      </c>
      <c r="R48" s="48"/>
    </row>
    <row r="49" spans="2:23" ht="15">
      <c r="B49" s="78" t="s">
        <v>93</v>
      </c>
      <c r="C49" s="84" t="s">
        <v>63</v>
      </c>
      <c r="D49" s="70"/>
      <c r="E49" s="42"/>
      <c r="F49" s="42"/>
      <c r="G49" s="42"/>
      <c r="H49" s="42"/>
      <c r="I49" s="42"/>
      <c r="J49" s="42"/>
      <c r="K49" s="42"/>
      <c r="L49" s="149">
        <f>L42-L37</f>
        <v>0</v>
      </c>
      <c r="M49" s="149">
        <f>L49+M31-M37</f>
        <v>0</v>
      </c>
      <c r="N49" s="149">
        <f>M49+N31-N37</f>
        <v>0</v>
      </c>
      <c r="O49" s="149">
        <f>N49+O31-O37</f>
        <v>595.4533000000001</v>
      </c>
      <c r="P49" s="149">
        <f>O49+P31-P37</f>
        <v>2634.3841</v>
      </c>
      <c r="Q49" s="133">
        <f>P49</f>
        <v>2634.3841</v>
      </c>
      <c r="R49" s="172" t="s">
        <v>143</v>
      </c>
      <c r="S49" s="155"/>
      <c r="T49" s="155"/>
      <c r="U49" s="155"/>
      <c r="V49" s="155"/>
      <c r="W49" s="155"/>
    </row>
    <row r="50" spans="2:18" ht="15">
      <c r="B50" s="78" t="s">
        <v>94</v>
      </c>
      <c r="C50" s="82" t="s">
        <v>18</v>
      </c>
      <c r="D50" s="78"/>
      <c r="E50" s="78"/>
      <c r="F50" s="78"/>
      <c r="G50" s="78"/>
      <c r="H50" s="78"/>
      <c r="I50" s="78"/>
      <c r="J50" s="78"/>
      <c r="K50" s="78"/>
      <c r="L50" s="150">
        <f>L28-L34-L45</f>
        <v>300</v>
      </c>
      <c r="M50" s="150">
        <f>L50+M28-M34-M45</f>
        <v>-3318.875</v>
      </c>
      <c r="N50" s="150">
        <f>L28+M28+N28-L34-M34-N34-N45</f>
        <v>-382.1108000000004</v>
      </c>
      <c r="O50" s="150">
        <f>L28+M28+N28+O28-L34-M34-N34-O34-O45</f>
        <v>16572.7198</v>
      </c>
      <c r="P50" s="150">
        <f>L28+M28+N28+O28+P28-L34-M34-N34-O34-P34-P45</f>
        <v>22143.804599999996</v>
      </c>
      <c r="Q50" s="150">
        <f>P50</f>
        <v>22143.804599999996</v>
      </c>
      <c r="R50" s="48"/>
    </row>
    <row r="51" ht="15.75" thickBot="1">
      <c r="B51" s="78"/>
    </row>
    <row r="52" spans="2:17" ht="15.75">
      <c r="B52" s="78" t="s">
        <v>95</v>
      </c>
      <c r="C52" s="86" t="s">
        <v>22</v>
      </c>
      <c r="D52" s="59"/>
      <c r="E52" s="31"/>
      <c r="F52" s="31"/>
      <c r="G52" s="31"/>
      <c r="H52" s="31"/>
      <c r="I52" s="31"/>
      <c r="J52" s="31"/>
      <c r="K52" s="31"/>
      <c r="L52" s="31"/>
      <c r="M52" s="32"/>
      <c r="N52" s="31"/>
      <c r="O52" s="31"/>
      <c r="P52" s="33"/>
      <c r="Q52" s="34"/>
    </row>
    <row r="53" spans="2:17" ht="15.75" thickBot="1">
      <c r="B53" s="78"/>
      <c r="C53" s="60"/>
      <c r="D53" s="60"/>
      <c r="E53" s="35"/>
      <c r="F53" s="36"/>
      <c r="G53" s="36" t="s">
        <v>23</v>
      </c>
      <c r="H53" s="35"/>
      <c r="I53" s="35"/>
      <c r="J53" s="36" t="s">
        <v>24</v>
      </c>
      <c r="K53" s="36"/>
      <c r="L53" s="36"/>
      <c r="M53" s="36" t="s">
        <v>25</v>
      </c>
      <c r="N53" s="36"/>
      <c r="O53" s="36"/>
      <c r="P53" s="36" t="s">
        <v>26</v>
      </c>
      <c r="Q53" s="37"/>
    </row>
    <row r="54" spans="2:17" ht="15">
      <c r="B54" s="78" t="s">
        <v>96</v>
      </c>
      <c r="C54" s="61" t="s">
        <v>111</v>
      </c>
      <c r="D54" s="74"/>
      <c r="E54" s="38"/>
      <c r="F54" s="38"/>
      <c r="G54" s="38"/>
      <c r="H54" s="38"/>
      <c r="I54" s="39"/>
      <c r="J54" s="38"/>
      <c r="K54" s="38"/>
      <c r="L54" s="38"/>
      <c r="M54" s="162">
        <f>L28+M28</f>
        <v>1681.125</v>
      </c>
      <c r="N54" s="162"/>
      <c r="O54" s="162"/>
      <c r="P54" s="162">
        <f>L28+M28+N28+O28+P28</f>
        <v>33806.304599999996</v>
      </c>
      <c r="Q54" s="163"/>
    </row>
    <row r="55" spans="2:17" ht="15">
      <c r="B55" s="78" t="s">
        <v>97</v>
      </c>
      <c r="C55" s="62" t="s">
        <v>112</v>
      </c>
      <c r="D55" s="73"/>
      <c r="E55" s="40"/>
      <c r="F55" s="40"/>
      <c r="G55" s="40"/>
      <c r="H55" s="40"/>
      <c r="I55" s="41"/>
      <c r="J55" s="40"/>
      <c r="K55" s="40"/>
      <c r="L55" s="40"/>
      <c r="M55" s="164">
        <f>M39+M42</f>
        <v>11662.5</v>
      </c>
      <c r="N55" s="164"/>
      <c r="O55" s="164"/>
      <c r="P55" s="164">
        <f>P39+P42</f>
        <v>14296.880000000001</v>
      </c>
      <c r="Q55" s="165"/>
    </row>
    <row r="56" spans="2:17" ht="15">
      <c r="B56" s="78" t="s">
        <v>98</v>
      </c>
      <c r="C56" s="62" t="s">
        <v>113</v>
      </c>
      <c r="D56" s="73"/>
      <c r="E56" s="40"/>
      <c r="F56" s="40"/>
      <c r="G56" s="40"/>
      <c r="H56" s="40"/>
      <c r="I56" s="41"/>
      <c r="J56" s="40"/>
      <c r="K56" s="40"/>
      <c r="L56" s="40"/>
      <c r="M56" s="164">
        <f>M40+M44</f>
        <v>5000</v>
      </c>
      <c r="N56" s="164"/>
      <c r="O56" s="164"/>
      <c r="P56" s="164">
        <f>P40+P44</f>
        <v>11662.5</v>
      </c>
      <c r="Q56" s="165"/>
    </row>
    <row r="57" spans="2:17" ht="15">
      <c r="B57" s="78" t="s">
        <v>99</v>
      </c>
      <c r="C57" s="62" t="s">
        <v>27</v>
      </c>
      <c r="D57" s="75"/>
      <c r="E57" s="40"/>
      <c r="F57" s="40"/>
      <c r="G57" s="40"/>
      <c r="H57" s="40"/>
      <c r="I57" s="40"/>
      <c r="J57" s="40"/>
      <c r="K57" s="40"/>
      <c r="L57" s="40"/>
      <c r="M57" s="164">
        <f>M56</f>
        <v>5000</v>
      </c>
      <c r="N57" s="164"/>
      <c r="O57" s="164"/>
      <c r="P57" s="164">
        <f>P56</f>
        <v>11662.5</v>
      </c>
      <c r="Q57" s="165"/>
    </row>
    <row r="58" spans="2:17" ht="15.75">
      <c r="B58" s="78" t="s">
        <v>114</v>
      </c>
      <c r="C58" s="87" t="s">
        <v>66</v>
      </c>
      <c r="D58" s="76"/>
      <c r="E58" s="77"/>
      <c r="F58" s="77"/>
      <c r="G58" s="77"/>
      <c r="H58" s="77"/>
      <c r="I58" s="77"/>
      <c r="J58" s="77"/>
      <c r="K58" s="77"/>
      <c r="L58" s="77"/>
      <c r="M58" s="166">
        <f>M54-M57</f>
        <v>-3318.875</v>
      </c>
      <c r="N58" s="166"/>
      <c r="O58" s="166"/>
      <c r="P58" s="166">
        <f>P54-P57</f>
        <v>22143.804599999996</v>
      </c>
      <c r="Q58" s="167"/>
    </row>
    <row r="59" spans="2:17" ht="15.75">
      <c r="B59" s="78" t="s">
        <v>115</v>
      </c>
      <c r="C59" s="88" t="s">
        <v>65</v>
      </c>
      <c r="D59" s="79"/>
      <c r="E59" s="80"/>
      <c r="F59" s="80"/>
      <c r="G59" s="80"/>
      <c r="H59" s="80"/>
      <c r="I59" s="80"/>
      <c r="J59" s="80"/>
      <c r="K59" s="80"/>
      <c r="L59" s="80"/>
      <c r="M59" s="168">
        <f>L34</f>
        <v>0</v>
      </c>
      <c r="N59" s="168"/>
      <c r="O59" s="168"/>
      <c r="P59" s="168">
        <v>0</v>
      </c>
      <c r="Q59" s="169"/>
    </row>
    <row r="60" spans="2:17" ht="15.75">
      <c r="B60" s="78" t="s">
        <v>116</v>
      </c>
      <c r="C60" s="88" t="s">
        <v>64</v>
      </c>
      <c r="D60" s="81"/>
      <c r="E60" s="81"/>
      <c r="F60" s="81"/>
      <c r="G60" s="81"/>
      <c r="H60" s="81"/>
      <c r="I60" s="81"/>
      <c r="J60" s="81"/>
      <c r="K60" s="81"/>
      <c r="L60" s="81"/>
      <c r="M60" s="170">
        <f>M59</f>
        <v>0</v>
      </c>
      <c r="N60" s="171"/>
      <c r="O60" s="171"/>
      <c r="P60" s="170">
        <f>P58-M59-P59</f>
        <v>22143.804599999996</v>
      </c>
      <c r="Q60" s="171"/>
    </row>
    <row r="62" spans="3:8" ht="15.75" thickBot="1">
      <c r="C62" s="2" t="s">
        <v>28</v>
      </c>
      <c r="D62" s="2"/>
      <c r="E62" s="1"/>
      <c r="F62" s="1"/>
      <c r="G62" s="1"/>
      <c r="H62" s="1"/>
    </row>
    <row r="63" spans="2:8" ht="15.75" thickBot="1">
      <c r="B63" s="78" t="s">
        <v>100</v>
      </c>
      <c r="C63" s="173" t="s">
        <v>29</v>
      </c>
      <c r="D63" s="173"/>
      <c r="E63" s="173"/>
      <c r="F63" s="173"/>
      <c r="G63" s="173"/>
      <c r="H63" s="174"/>
    </row>
    <row r="64" spans="2:8" ht="15">
      <c r="B64" s="78"/>
      <c r="C64" s="63"/>
      <c r="D64" s="63"/>
      <c r="E64" s="4"/>
      <c r="F64" s="4"/>
      <c r="G64" s="4"/>
      <c r="H64" s="5"/>
    </row>
    <row r="65" spans="2:8" ht="15.75" thickBot="1">
      <c r="B65" s="78"/>
      <c r="C65" s="8"/>
      <c r="D65" s="8"/>
      <c r="E65" s="8"/>
      <c r="F65" s="6"/>
      <c r="G65" s="6"/>
      <c r="H65" s="7"/>
    </row>
    <row r="66" spans="2:8" ht="15.75" thickBot="1">
      <c r="B66" s="78" t="s">
        <v>101</v>
      </c>
      <c r="C66" s="64" t="s">
        <v>30</v>
      </c>
      <c r="D66" s="64"/>
      <c r="E66" s="158">
        <v>9750</v>
      </c>
      <c r="F66" s="12" t="s">
        <v>2</v>
      </c>
      <c r="G66" s="6"/>
      <c r="H66" s="7"/>
    </row>
    <row r="67" spans="2:8" ht="15">
      <c r="B67" s="78" t="s">
        <v>102</v>
      </c>
      <c r="C67" s="65" t="s">
        <v>31</v>
      </c>
      <c r="D67" s="65"/>
      <c r="E67" s="159">
        <v>1912.5</v>
      </c>
      <c r="F67" s="13" t="s">
        <v>2</v>
      </c>
      <c r="G67" s="6"/>
      <c r="H67" s="11" t="s">
        <v>0</v>
      </c>
    </row>
    <row r="68" spans="2:8" ht="15.75" thickBot="1">
      <c r="B68" s="78" t="s">
        <v>103</v>
      </c>
      <c r="C68" s="66"/>
      <c r="D68" s="66"/>
      <c r="E68" s="14"/>
      <c r="F68" s="15"/>
      <c r="G68" s="6"/>
      <c r="H68" s="160">
        <v>2332.5</v>
      </c>
    </row>
    <row r="69" spans="2:8" ht="15">
      <c r="B69" s="78"/>
      <c r="C69" s="8"/>
      <c r="D69" s="8"/>
      <c r="E69" s="6"/>
      <c r="F69" s="6"/>
      <c r="G69" s="6"/>
      <c r="H69" s="7"/>
    </row>
    <row r="70" spans="2:8" ht="17.25" customHeight="1">
      <c r="B70" s="78" t="s">
        <v>104</v>
      </c>
      <c r="C70" s="67" t="s">
        <v>34</v>
      </c>
      <c r="D70" s="127">
        <v>0.06</v>
      </c>
      <c r="E70" s="16" t="s">
        <v>2</v>
      </c>
      <c r="F70" s="6"/>
      <c r="G70" s="6"/>
      <c r="H70" s="7"/>
    </row>
    <row r="71" spans="1:19" ht="26.25">
      <c r="A71" s="45"/>
      <c r="B71" s="105" t="s">
        <v>105</v>
      </c>
      <c r="C71" s="106" t="s">
        <v>32</v>
      </c>
      <c r="D71" s="106">
        <v>300000</v>
      </c>
      <c r="E71" s="107" t="s">
        <v>2</v>
      </c>
      <c r="F71" s="46"/>
      <c r="G71" s="46"/>
      <c r="H71" s="4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5">
      <c r="A72" s="45"/>
      <c r="B72" s="108" t="s">
        <v>106</v>
      </c>
      <c r="C72" s="106" t="s">
        <v>33</v>
      </c>
      <c r="D72" s="128">
        <v>0.01</v>
      </c>
      <c r="E72" s="107" t="s">
        <v>2</v>
      </c>
      <c r="F72" s="46"/>
      <c r="G72" s="46"/>
      <c r="H72" s="47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8" ht="15.75" thickBot="1">
      <c r="B73" s="78" t="s">
        <v>107</v>
      </c>
      <c r="C73" s="68" t="s">
        <v>1</v>
      </c>
      <c r="D73" s="161">
        <v>187200</v>
      </c>
      <c r="E73" s="43" t="s">
        <v>2</v>
      </c>
      <c r="F73" s="9"/>
      <c r="G73" s="9"/>
      <c r="H73" s="10"/>
    </row>
    <row r="82" ht="15">
      <c r="H82" s="144"/>
    </row>
  </sheetData>
  <sheetProtection/>
  <mergeCells count="1">
    <mergeCell ref="C63:H6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Бахмут Виктория</dc:creator>
  <cp:keywords/>
  <dc:description/>
  <cp:lastModifiedBy>Ludmila</cp:lastModifiedBy>
  <dcterms:created xsi:type="dcterms:W3CDTF">2018-02-05T06:44:12Z</dcterms:created>
  <dcterms:modified xsi:type="dcterms:W3CDTF">2018-03-07T11:48:20Z</dcterms:modified>
  <cp:category/>
  <cp:version/>
  <cp:contentType/>
  <cp:contentStatus/>
</cp:coreProperties>
</file>