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<sst xmlns="http://schemas.openxmlformats.org/spreadsheetml/2006/main" count="128" uniqueCount="119">
  <si>
    <t>Анализ продаж и оборачиваемости</t>
  </si>
  <si>
    <t>Номенклатурная группа</t>
  </si>
  <si>
    <t>Итого</t>
  </si>
  <si>
    <t>Номенклатура.Вид номенклатуры</t>
  </si>
  <si>
    <t>Номенклатура</t>
  </si>
  <si>
    <t>Дней наличия остатка</t>
  </si>
  <si>
    <t>Количество дней отсутствия остатка</t>
  </si>
  <si>
    <t>Продано</t>
  </si>
  <si>
    <t>Скорость продаж</t>
  </si>
  <si>
    <t>Остаток</t>
  </si>
  <si>
    <t>Дверь</t>
  </si>
  <si>
    <t>01 Петр Великий</t>
  </si>
  <si>
    <t>01 Полотна Склад</t>
  </si>
  <si>
    <t>Беленый Дуб</t>
  </si>
  <si>
    <t>ПО 1С1М евро (47) Беленый дуб (Ш 600)</t>
  </si>
  <si>
    <t>ПО 1С1М евро (47) Беленый дуб (Ш 700)</t>
  </si>
  <si>
    <t>ПО 1С1М евро (47) Беленый дуб (Ш 800)</t>
  </si>
  <si>
    <t>ПО 1С1М евро (47) Беленый дуб (Ш 900)</t>
  </si>
  <si>
    <t>ПО 2С1М Беленый Дуб (Ш 600)</t>
  </si>
  <si>
    <t>ПО 2С1М Беленый Дуб (Ш 700)</t>
  </si>
  <si>
    <t>ПО 2С1М Беленый Дуб (Ш 800)</t>
  </si>
  <si>
    <t>ПО 2С1М Беленый Дуб (Ш 900)</t>
  </si>
  <si>
    <t>ПО 5С Беленый дуб (Ш 600)</t>
  </si>
  <si>
    <t>ПО 5С Беленый дуб (Ш 700)</t>
  </si>
  <si>
    <t>ПО 5С Беленый дуб (Ш 800)</t>
  </si>
  <si>
    <t>ПО 5С Беленый дуб (Ш 900)</t>
  </si>
  <si>
    <t>ПО 5С Беленый Дуб ЕВРО (Ш 600)</t>
  </si>
  <si>
    <t>ПО 5С Беленый Дуб ЕВРО (Ш 700)</t>
  </si>
  <si>
    <t>ПО 5С Беленый Дуб ЕВРО (Ш 800)</t>
  </si>
  <si>
    <t>ПО 5С Беленый Дуб ЕВРО (Ш 900)</t>
  </si>
  <si>
    <t>ПО 7С1М Беленый Дуб (Ш 600)</t>
  </si>
  <si>
    <t>ПО 7С1М Беленый Дуб (Ш 700)</t>
  </si>
  <si>
    <t>ПО 7С1М Беленый Дуб (Ш 800)</t>
  </si>
  <si>
    <t>ПО 7С1М Беленый Дуб (Ш 900)</t>
  </si>
  <si>
    <t>ПО 8С евро (37)  Беленый дуб (Ш 600)</t>
  </si>
  <si>
    <t>ПО 8С евро (37)  Беленый дуб (Ш 700)</t>
  </si>
  <si>
    <t>ПО 8С евро (37)  Беленый дуб (Ш 800)</t>
  </si>
  <si>
    <t>ПО 8С евро (37)  Беленый дуб (Ш 900)</t>
  </si>
  <si>
    <t>Венге</t>
  </si>
  <si>
    <t>ПО 1С1М евро (47) Венге белое стекло(Ш 600)</t>
  </si>
  <si>
    <t>ПО 1С1М евро (47) Венге белое стекло(Ш 700)</t>
  </si>
  <si>
    <t>ПО 1С1М евро (47) Венге белое стекло(Ш 800)</t>
  </si>
  <si>
    <t>ПО 1С1М евро (47) Венге белое стекло(Ш 900)</t>
  </si>
  <si>
    <t>ПО 2С1М Венге (Ш 600)</t>
  </si>
  <si>
    <t>ПО 2С1М Венге (Ш 700)</t>
  </si>
  <si>
    <t>ПО 2С1М Венге (Ш 800)</t>
  </si>
  <si>
    <t>ПО 2С1М Венге (Ш 900)</t>
  </si>
  <si>
    <t>ПО 5С Венге (Ш 600)</t>
  </si>
  <si>
    <t>ПО 5С Венге (Ш 700)</t>
  </si>
  <si>
    <t>ПО 5С Венге (Ш 800)</t>
  </si>
  <si>
    <t>ПО 5С Венге (Ш 900)</t>
  </si>
  <si>
    <t>ПО 5С Венге ЕВРО (Ш 600)</t>
  </si>
  <si>
    <t>ПО 5С Венге ЕВРО (Ш 700)</t>
  </si>
  <si>
    <t>ПО 5С Венге ЕВРО (Ш 800)</t>
  </si>
  <si>
    <t>ПО 5С Венге ЕВРО (Ш 900)</t>
  </si>
  <si>
    <t>ПО 7С1М Венге (Ш 600)</t>
  </si>
  <si>
    <t>ПО 7С1М Венге (Ш 700)</t>
  </si>
  <si>
    <t>ПО 7С1М Венге (Ш 800)</t>
  </si>
  <si>
    <t>ПО 7С1М Венге (Ш 900)</t>
  </si>
  <si>
    <t>ПО 8С евро (37)  Венге белое стекло(Ш 600)</t>
  </si>
  <si>
    <t>ПО 8С евро (37)  Венге белое стекло(Ш 700)</t>
  </si>
  <si>
    <t>ПО 8С евро (37)  Венге белое стекло(Ш 800)</t>
  </si>
  <si>
    <t>ПО 8С евро (37)  Венге белое стекло(Ш 900)</t>
  </si>
  <si>
    <t>Дуб дымчатый</t>
  </si>
  <si>
    <t>ПО 3С4М Дуб дымчатый (Ш 600)</t>
  </si>
  <si>
    <t>ПО 3С4М Дуб дымчатый (Ш 700)</t>
  </si>
  <si>
    <t>ПО 3С4М Дуб дымчатый (Ш 800)</t>
  </si>
  <si>
    <t>ПО 3С4М Дуб дымчатый (Ш 900)</t>
  </si>
  <si>
    <t>ПО 5С Дуб дымчатый (Ш 600)</t>
  </si>
  <si>
    <t>ПО 5С Дуб дымчатый (Ш 700)</t>
  </si>
  <si>
    <t>ПО 5С Дуб дымчатый (Ш 800)</t>
  </si>
  <si>
    <t>ПО 5С Дуб дымчатый (Ш 900)</t>
  </si>
  <si>
    <t>Ларче</t>
  </si>
  <si>
    <t>ПО 5С Ларче (Ш 600) черное стекло</t>
  </si>
  <si>
    <t>ПО 5С Ларче (Ш 700) черное стекло</t>
  </si>
  <si>
    <t>ПО 5С Ларче (Ш 800) черное стекло</t>
  </si>
  <si>
    <t>ПО 5С Ларче (Ш 900) черное стекло</t>
  </si>
  <si>
    <t>Погонаж</t>
  </si>
  <si>
    <t>02 Погонаж</t>
  </si>
  <si>
    <t>Добор 100 мм (10*100*2070) Дуб беленый (Экошпон)</t>
  </si>
  <si>
    <t>Добор 150 мм (10*150*2070) Дуб беленый (Экошпон)</t>
  </si>
  <si>
    <t>Добор 200 мм (10*200*2070) Дуб беленый (Экошпон)</t>
  </si>
  <si>
    <t>Наличник К70/23 Дуб беленый FL 2,2м плоский телескопический</t>
  </si>
  <si>
    <t xml:space="preserve">Притворная планка Дуб беленый </t>
  </si>
  <si>
    <t>Стойка коробки 636/9 (28*75*2100) Дуб беленый FL 2.1м</t>
  </si>
  <si>
    <t>Добор 100 мм (10*100*2070) Венге (Экошпон)</t>
  </si>
  <si>
    <t>Добор 150 мм (10*150*2070) Венге (Экошпон)</t>
  </si>
  <si>
    <t>Добор 200 мм (10*200*2070) Венге (Экошпон)</t>
  </si>
  <si>
    <t>Наличник К70/23 Венге FL 2,2м плоский телескопический</t>
  </si>
  <si>
    <t>Притворная планка венге</t>
  </si>
  <si>
    <t>Стойка коробки 636/9 (28*75*2100) Венге FL 2.1м</t>
  </si>
  <si>
    <t>Добор 100 мм (10*100*2070) Дуб Дымчатый (Экошпон)</t>
  </si>
  <si>
    <t>Добор 150 мм (10*150*2070) Дуб Дымчатый (Экошпон)</t>
  </si>
  <si>
    <t>Добор 200 мм (10*200*2070) Дуб Дымчатый (Экошпон)</t>
  </si>
  <si>
    <t>Наличник К70/23 Дуб Дымчатый 2,2м плоский телескопический</t>
  </si>
  <si>
    <t>Притворная планка Дуб Дымчатый</t>
  </si>
  <si>
    <t>Стойка коробки 636/9 (28*75*2100) Дуб дымчатый FL 2.1м</t>
  </si>
  <si>
    <t>Добор 100 мм (10*100*2070) Ларче (Экошпон)</t>
  </si>
  <si>
    <t>Добор 150 мм (10*150*2070) Ларче (Экошпон)</t>
  </si>
  <si>
    <t>Добор 200 мм (10*200*2070) Ларче (Экошпон)</t>
  </si>
  <si>
    <t>Наличник К70/23 Ларче 2,2м плоский телескопический</t>
  </si>
  <si>
    <t>Притворная планка Ларче</t>
  </si>
  <si>
    <t>Стойка коробки 636/9 (28*75*2100) ЛарчеFL 2.1м</t>
  </si>
  <si>
    <t>Известные заказы  ( осталось отгрузить - заказано у поставщиков)</t>
  </si>
  <si>
    <t xml:space="preserve">продадим за </t>
  </si>
  <si>
    <t>к заказу (продадим- известный остаток)</t>
  </si>
  <si>
    <t>убрать минуса</t>
  </si>
  <si>
    <t>корректировка</t>
  </si>
  <si>
    <t>итого после корректировки</t>
  </si>
  <si>
    <t>остаток+приход - заказы</t>
  </si>
  <si>
    <t>соотношение по размерам</t>
  </si>
  <si>
    <t>за сколько продадим</t>
  </si>
  <si>
    <t>погонаж</t>
  </si>
  <si>
    <t>осталось отгрузить</t>
  </si>
  <si>
    <t>остаток- заказы+
приход</t>
  </si>
  <si>
    <t>Вычисляемые поля</t>
  </si>
  <si>
    <t>Руччной 
Ввод</t>
  </si>
  <si>
    <t>Расчитывается по Определенной форме</t>
  </si>
  <si>
    <t>Здесь я расчитываю эту ячейку</t>
  </si>
</sst>
</file>

<file path=xl/styles.xml><?xml version="1.0" encoding="utf-8"?>
<styleSheet xmlns="http://schemas.openxmlformats.org/spreadsheetml/2006/main">
  <numFmts count="2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0.000"/>
    <numFmt numFmtId="174" formatCode="0.0"/>
    <numFmt numFmtId="175" formatCode="#,##0.0"/>
    <numFmt numFmtId="176" formatCode="0.000;[Red]\-0.000"/>
    <numFmt numFmtId="177" formatCode="0.000_ ;[Red]\-0.000\ "/>
  </numFmts>
  <fonts count="22">
    <font>
      <sz val="8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8"/>
      <color indexed="12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>
        <color indexed="63"/>
      </top>
      <bottom>
        <color indexed="63"/>
      </bottom>
    </border>
    <border>
      <left style="thin">
        <color indexed="24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 style="thin">
        <color indexed="24"/>
      </right>
      <top>
        <color indexed="63"/>
      </top>
      <bottom style="thin">
        <color indexed="24"/>
      </bottom>
    </border>
    <border>
      <left style="thin">
        <color indexed="24"/>
      </left>
      <right style="thin">
        <color indexed="60"/>
      </right>
      <top style="thin"/>
      <bottom>
        <color indexed="63"/>
      </bottom>
    </border>
    <border>
      <left style="thin">
        <color indexed="24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24"/>
      </left>
      <right style="thin">
        <color indexed="60"/>
      </right>
      <top>
        <color indexed="63"/>
      </top>
      <bottom style="thin"/>
    </border>
    <border>
      <left style="thin">
        <color indexed="24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7" fillId="9" borderId="1" applyNumberFormat="0" applyAlignment="0" applyProtection="0"/>
    <xf numFmtId="0" fontId="8" fillId="4" borderId="2" applyNumberFormat="0" applyAlignment="0" applyProtection="0"/>
    <xf numFmtId="0" fontId="9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18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0" fontId="0" fillId="0" borderId="0">
      <alignment/>
      <protection/>
    </xf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19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2" fillId="20" borderId="10" xfId="0" applyNumberFormat="1" applyFont="1" applyFill="1" applyBorder="1" applyAlignment="1">
      <alignment horizontal="left" vertical="top" wrapText="1"/>
    </xf>
    <xf numFmtId="0" fontId="0" fillId="3" borderId="11" xfId="0" applyNumberFormat="1" applyFont="1" applyFill="1" applyBorder="1" applyAlignment="1">
      <alignment horizontal="left" vertical="top" wrapText="1"/>
    </xf>
    <xf numFmtId="0" fontId="0" fillId="3" borderId="12" xfId="0" applyNumberFormat="1" applyFont="1" applyFill="1" applyBorder="1" applyAlignment="1">
      <alignment horizontal="left" vertical="top" wrapText="1"/>
    </xf>
    <xf numFmtId="0" fontId="0" fillId="3" borderId="13" xfId="0" applyNumberFormat="1" applyFont="1" applyFill="1" applyBorder="1" applyAlignment="1">
      <alignment horizontal="left" vertical="top" wrapText="1"/>
    </xf>
    <xf numFmtId="1" fontId="0" fillId="3" borderId="10" xfId="0" applyNumberFormat="1" applyFont="1" applyFill="1" applyBorder="1" applyAlignment="1">
      <alignment horizontal="right" vertical="top"/>
    </xf>
    <xf numFmtId="4" fontId="0" fillId="3" borderId="10" xfId="0" applyNumberFormat="1" applyFont="1" applyFill="1" applyBorder="1" applyAlignment="1">
      <alignment horizontal="right" vertical="top"/>
    </xf>
    <xf numFmtId="2" fontId="0" fillId="3" borderId="10" xfId="0" applyNumberFormat="1" applyFont="1" applyFill="1" applyBorder="1" applyAlignment="1">
      <alignment horizontal="right" vertical="top"/>
    </xf>
    <xf numFmtId="172" fontId="0" fillId="3" borderId="10" xfId="0" applyNumberFormat="1" applyFont="1" applyFill="1" applyBorder="1" applyAlignment="1">
      <alignment horizontal="right" vertical="top"/>
    </xf>
    <xf numFmtId="0" fontId="0" fillId="3" borderId="10" xfId="0" applyNumberFormat="1" applyFont="1" applyFill="1" applyBorder="1" applyAlignment="1">
      <alignment horizontal="right" vertical="top"/>
    </xf>
    <xf numFmtId="1" fontId="0" fillId="7" borderId="10" xfId="0" applyNumberFormat="1" applyFont="1" applyFill="1" applyBorder="1" applyAlignment="1">
      <alignment horizontal="right" vertical="top"/>
    </xf>
    <xf numFmtId="3" fontId="0" fillId="7" borderId="10" xfId="0" applyNumberFormat="1" applyFont="1" applyFill="1" applyBorder="1" applyAlignment="1">
      <alignment horizontal="right" vertical="top"/>
    </xf>
    <xf numFmtId="2" fontId="0" fillId="7" borderId="10" xfId="0" applyNumberFormat="1" applyFont="1" applyFill="1" applyBorder="1" applyAlignment="1">
      <alignment horizontal="right" vertical="top"/>
    </xf>
    <xf numFmtId="173" fontId="0" fillId="7" borderId="10" xfId="0" applyNumberFormat="1" applyFont="1" applyFill="1" applyBorder="1" applyAlignment="1">
      <alignment horizontal="right" vertical="top"/>
    </xf>
    <xf numFmtId="0" fontId="0" fillId="7" borderId="10" xfId="0" applyNumberFormat="1" applyFont="1" applyFill="1" applyBorder="1" applyAlignment="1">
      <alignment horizontal="right" vertical="top"/>
    </xf>
    <xf numFmtId="1" fontId="0" fillId="0" borderId="10" xfId="0" applyNumberFormat="1" applyFont="1" applyBorder="1" applyAlignment="1">
      <alignment horizontal="right" vertical="top"/>
    </xf>
    <xf numFmtId="3" fontId="0" fillId="0" borderId="10" xfId="0" applyNumberFormat="1" applyFont="1" applyBorder="1" applyAlignment="1">
      <alignment horizontal="right" vertical="top"/>
    </xf>
    <xf numFmtId="2" fontId="0" fillId="0" borderId="10" xfId="0" applyNumberFormat="1" applyFont="1" applyBorder="1" applyAlignment="1">
      <alignment horizontal="right" vertical="top"/>
    </xf>
    <xf numFmtId="173" fontId="0" fillId="0" borderId="10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horizontal="right" vertical="top"/>
    </xf>
    <xf numFmtId="174" fontId="0" fillId="0" borderId="10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horizontal="left" vertical="top"/>
    </xf>
    <xf numFmtId="4" fontId="0" fillId="7" borderId="10" xfId="0" applyNumberFormat="1" applyFont="1" applyFill="1" applyBorder="1" applyAlignment="1">
      <alignment horizontal="right" vertical="top"/>
    </xf>
    <xf numFmtId="172" fontId="0" fillId="7" borderId="10" xfId="0" applyNumberFormat="1" applyFont="1" applyFill="1" applyBorder="1" applyAlignment="1">
      <alignment horizontal="right" vertical="top"/>
    </xf>
    <xf numFmtId="4" fontId="0" fillId="0" borderId="10" xfId="0" applyNumberFormat="1" applyFont="1" applyBorder="1" applyAlignment="1">
      <alignment horizontal="right" vertical="top"/>
    </xf>
    <xf numFmtId="172" fontId="0" fillId="0" borderId="10" xfId="0" applyNumberFormat="1" applyFont="1" applyBorder="1" applyAlignment="1">
      <alignment horizontal="right" vertical="top"/>
    </xf>
    <xf numFmtId="175" fontId="0" fillId="0" borderId="10" xfId="0" applyNumberFormat="1" applyFont="1" applyBorder="1" applyAlignment="1">
      <alignment horizontal="right" vertical="top"/>
    </xf>
    <xf numFmtId="1" fontId="2" fillId="20" borderId="10" xfId="0" applyNumberFormat="1" applyFont="1" applyFill="1" applyBorder="1" applyAlignment="1">
      <alignment horizontal="right" vertical="top"/>
    </xf>
    <xf numFmtId="4" fontId="2" fillId="20" borderId="10" xfId="0" applyNumberFormat="1" applyFont="1" applyFill="1" applyBorder="1" applyAlignment="1">
      <alignment horizontal="right" vertical="top"/>
    </xf>
    <xf numFmtId="2" fontId="2" fillId="20" borderId="10" xfId="0" applyNumberFormat="1" applyFont="1" applyFill="1" applyBorder="1" applyAlignment="1">
      <alignment horizontal="right" vertical="top"/>
    </xf>
    <xf numFmtId="172" fontId="2" fillId="20" borderId="10" xfId="0" applyNumberFormat="1" applyFont="1" applyFill="1" applyBorder="1" applyAlignment="1">
      <alignment horizontal="right" vertical="top"/>
    </xf>
    <xf numFmtId="0" fontId="2" fillId="20" borderId="10" xfId="0" applyNumberFormat="1" applyFont="1" applyFill="1" applyBorder="1" applyAlignment="1">
      <alignment horizontal="right" vertical="top"/>
    </xf>
    <xf numFmtId="1" fontId="2" fillId="20" borderId="14" xfId="0" applyNumberFormat="1" applyFont="1" applyFill="1" applyBorder="1" applyAlignment="1">
      <alignment horizontal="center" vertical="top" wrapText="1"/>
    </xf>
    <xf numFmtId="0" fontId="2" fillId="20" borderId="14" xfId="0" applyNumberFormat="1" applyFont="1" applyFill="1" applyBorder="1" applyAlignment="1">
      <alignment horizontal="center" vertical="top" wrapText="1"/>
    </xf>
    <xf numFmtId="0" fontId="2" fillId="20" borderId="15" xfId="0" applyNumberFormat="1" applyFont="1" applyFill="1" applyBorder="1" applyAlignment="1">
      <alignment horizontal="left" vertical="top" wrapText="1"/>
    </xf>
    <xf numFmtId="1" fontId="0" fillId="0" borderId="0" xfId="0" applyNumberFormat="1" applyAlignment="1">
      <alignment/>
    </xf>
    <xf numFmtId="0" fontId="0" fillId="0" borderId="0" xfId="0" applyAlignment="1">
      <alignment vertical="distributed"/>
    </xf>
    <xf numFmtId="1" fontId="0" fillId="21" borderId="0" xfId="0" applyNumberFormat="1" applyFill="1" applyAlignment="1">
      <alignment/>
    </xf>
    <xf numFmtId="1" fontId="2" fillId="20" borderId="10" xfId="0" applyNumberFormat="1" applyFont="1" applyFill="1" applyBorder="1" applyAlignment="1">
      <alignment horizontal="center" vertical="top" wrapText="1"/>
    </xf>
    <xf numFmtId="2" fontId="0" fillId="20" borderId="16" xfId="0" applyNumberFormat="1" applyFont="1" applyFill="1" applyBorder="1" applyAlignment="1">
      <alignment horizontal="right" vertical="top"/>
    </xf>
    <xf numFmtId="2" fontId="0" fillId="0" borderId="16" xfId="0" applyNumberFormat="1" applyFont="1" applyBorder="1" applyAlignment="1">
      <alignment horizontal="right" vertical="top"/>
    </xf>
    <xf numFmtId="0" fontId="0" fillId="0" borderId="16" xfId="0" applyNumberFormat="1" applyFont="1" applyBorder="1" applyAlignment="1">
      <alignment horizontal="left" vertical="top"/>
    </xf>
    <xf numFmtId="174" fontId="0" fillId="0" borderId="16" xfId="0" applyNumberFormat="1" applyFont="1" applyBorder="1" applyAlignment="1">
      <alignment horizontal="right" vertical="top"/>
    </xf>
    <xf numFmtId="176" fontId="4" fillId="4" borderId="16" xfId="0" applyNumberFormat="1" applyFont="1" applyFill="1" applyBorder="1" applyAlignment="1">
      <alignment horizontal="right" vertical="top" wrapText="1"/>
    </xf>
    <xf numFmtId="0" fontId="4" fillId="4" borderId="16" xfId="0" applyNumberFormat="1" applyFont="1" applyFill="1" applyBorder="1" applyAlignment="1">
      <alignment horizontal="right" vertical="top" wrapText="1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2" fontId="0" fillId="0" borderId="17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18" xfId="0" applyNumberFormat="1" applyFont="1" applyBorder="1" applyAlignment="1">
      <alignment horizontal="right" vertical="top"/>
    </xf>
    <xf numFmtId="2" fontId="0" fillId="0" borderId="19" xfId="0" applyNumberFormat="1" applyFont="1" applyBorder="1" applyAlignment="1">
      <alignment horizontal="right" vertical="top"/>
    </xf>
    <xf numFmtId="2" fontId="0" fillId="0" borderId="18" xfId="0" applyNumberFormat="1" applyFont="1" applyBorder="1" applyAlignment="1">
      <alignment horizontal="right" vertical="top"/>
    </xf>
    <xf numFmtId="173" fontId="0" fillId="0" borderId="18" xfId="0" applyNumberFormat="1" applyFont="1" applyBorder="1" applyAlignment="1">
      <alignment horizontal="right" vertical="top"/>
    </xf>
    <xf numFmtId="0" fontId="0" fillId="0" borderId="18" xfId="0" applyNumberFormat="1" applyFont="1" applyBorder="1" applyAlignment="1">
      <alignment horizontal="right" vertical="top"/>
    </xf>
    <xf numFmtId="176" fontId="4" fillId="4" borderId="19" xfId="0" applyNumberFormat="1" applyFont="1" applyFill="1" applyBorder="1" applyAlignment="1">
      <alignment horizontal="right" vertical="top" wrapText="1"/>
    </xf>
    <xf numFmtId="1" fontId="0" fillId="0" borderId="20" xfId="0" applyNumberFormat="1" applyFont="1" applyBorder="1" applyAlignment="1">
      <alignment horizontal="right" vertical="top"/>
    </xf>
    <xf numFmtId="0" fontId="0" fillId="0" borderId="20" xfId="0" applyNumberFormat="1" applyFont="1" applyBorder="1" applyAlignment="1">
      <alignment horizontal="right" vertical="top"/>
    </xf>
    <xf numFmtId="0" fontId="0" fillId="0" borderId="20" xfId="0" applyNumberFormat="1" applyFont="1" applyBorder="1" applyAlignment="1">
      <alignment horizontal="left" vertical="top"/>
    </xf>
    <xf numFmtId="0" fontId="0" fillId="0" borderId="21" xfId="0" applyNumberFormat="1" applyFont="1" applyBorder="1" applyAlignment="1">
      <alignment horizontal="left" vertical="top"/>
    </xf>
    <xf numFmtId="173" fontId="0" fillId="0" borderId="20" xfId="0" applyNumberFormat="1" applyFont="1" applyBorder="1" applyAlignment="1">
      <alignment horizontal="right" vertical="top"/>
    </xf>
    <xf numFmtId="3" fontId="0" fillId="0" borderId="20" xfId="0" applyNumberFormat="1" applyFont="1" applyBorder="1" applyAlignment="1">
      <alignment horizontal="right" vertical="top"/>
    </xf>
    <xf numFmtId="2" fontId="0" fillId="0" borderId="21" xfId="0" applyNumberFormat="1" applyFont="1" applyBorder="1" applyAlignment="1">
      <alignment horizontal="right" vertical="top"/>
    </xf>
    <xf numFmtId="174" fontId="0" fillId="0" borderId="20" xfId="0" applyNumberFormat="1" applyFont="1" applyBorder="1" applyAlignment="1">
      <alignment horizontal="right" vertical="top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10" borderId="0" xfId="0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0" fillId="11" borderId="17" xfId="0" applyFill="1" applyBorder="1" applyAlignment="1">
      <alignment horizontal="center"/>
    </xf>
    <xf numFmtId="2" fontId="0" fillId="0" borderId="16" xfId="0" applyNumberFormat="1" applyFont="1" applyBorder="1" applyAlignment="1">
      <alignment horizontal="center" vertical="top"/>
    </xf>
    <xf numFmtId="174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1" fontId="0" fillId="0" borderId="0" xfId="0" applyNumberFormat="1" applyAlignment="1">
      <alignment horizontal="center"/>
    </xf>
    <xf numFmtId="1" fontId="2" fillId="20" borderId="15" xfId="0" applyNumberFormat="1" applyFont="1" applyFill="1" applyBorder="1" applyAlignment="1">
      <alignment horizontal="center" vertical="top" wrapText="1"/>
    </xf>
    <xf numFmtId="1" fontId="0" fillId="0" borderId="16" xfId="0" applyNumberFormat="1" applyFont="1" applyBorder="1" applyAlignment="1">
      <alignment horizontal="center" vertical="top"/>
    </xf>
    <xf numFmtId="3" fontId="0" fillId="7" borderId="0" xfId="0" applyNumberFormat="1" applyFont="1" applyFill="1" applyBorder="1" applyAlignment="1">
      <alignment horizontal="right" vertical="top"/>
    </xf>
    <xf numFmtId="3" fontId="0" fillId="0" borderId="0" xfId="0" applyNumberFormat="1" applyFont="1" applyBorder="1" applyAlignment="1">
      <alignment horizontal="right" vertical="top"/>
    </xf>
    <xf numFmtId="3" fontId="0" fillId="0" borderId="17" xfId="0" applyNumberFormat="1" applyFont="1" applyBorder="1" applyAlignment="1">
      <alignment horizontal="right" vertical="top"/>
    </xf>
    <xf numFmtId="1" fontId="0" fillId="0" borderId="0" xfId="0" applyNumberFormat="1" applyFont="1" applyBorder="1" applyAlignment="1">
      <alignment horizontal="right" vertical="top"/>
    </xf>
    <xf numFmtId="2" fontId="0" fillId="20" borderId="0" xfId="0" applyNumberFormat="1" applyFont="1" applyFill="1" applyBorder="1" applyAlignment="1">
      <alignment horizontal="right" vertical="top"/>
    </xf>
    <xf numFmtId="2" fontId="0" fillId="0" borderId="0" xfId="0" applyNumberFormat="1" applyFont="1" applyBorder="1" applyAlignment="1">
      <alignment horizontal="right" vertical="top"/>
    </xf>
    <xf numFmtId="2" fontId="0" fillId="0" borderId="17" xfId="0" applyNumberFormat="1" applyFont="1" applyBorder="1" applyAlignment="1">
      <alignment horizontal="right" vertical="top"/>
    </xf>
    <xf numFmtId="0" fontId="0" fillId="0" borderId="22" xfId="0" applyNumberFormat="1" applyFont="1" applyBorder="1" applyAlignment="1">
      <alignment horizontal="left" vertical="top"/>
    </xf>
    <xf numFmtId="0" fontId="0" fillId="21" borderId="10" xfId="0" applyNumberFormat="1" applyFont="1" applyFill="1" applyBorder="1" applyAlignment="1">
      <alignment horizontal="right" vertical="top"/>
    </xf>
    <xf numFmtId="173" fontId="0" fillId="0" borderId="0" xfId="0" applyNumberFormat="1" applyAlignment="1">
      <alignment horizontal="center"/>
    </xf>
    <xf numFmtId="173" fontId="0" fillId="0" borderId="0" xfId="0" applyNumberFormat="1" applyBorder="1" applyAlignment="1">
      <alignment horizontal="center"/>
    </xf>
    <xf numFmtId="0" fontId="0" fillId="0" borderId="10" xfId="0" applyNumberFormat="1" applyFont="1" applyBorder="1" applyAlignment="1">
      <alignment horizontal="left" vertical="top" wrapText="1" indent="10"/>
    </xf>
    <xf numFmtId="1" fontId="0" fillId="0" borderId="10" xfId="0" applyNumberFormat="1" applyFont="1" applyBorder="1" applyAlignment="1">
      <alignment horizontal="right" vertical="top"/>
    </xf>
    <xf numFmtId="0" fontId="2" fillId="20" borderId="10" xfId="0" applyNumberFormat="1" applyFont="1" applyFill="1" applyBorder="1" applyAlignment="1">
      <alignment horizontal="left" vertical="top"/>
    </xf>
    <xf numFmtId="1" fontId="2" fillId="20" borderId="10" xfId="0" applyNumberFormat="1" applyFont="1" applyFill="1" applyBorder="1" applyAlignment="1">
      <alignment horizontal="right" vertical="top"/>
    </xf>
    <xf numFmtId="0" fontId="0" fillId="0" borderId="10" xfId="0" applyNumberFormat="1" applyFont="1" applyBorder="1" applyAlignment="1">
      <alignment horizontal="left" vertical="top" wrapText="1" indent="8"/>
    </xf>
    <xf numFmtId="0" fontId="0" fillId="7" borderId="10" xfId="0" applyNumberFormat="1" applyFont="1" applyFill="1" applyBorder="1" applyAlignment="1">
      <alignment horizontal="left" vertical="top" wrapText="1" indent="2"/>
    </xf>
    <xf numFmtId="1" fontId="0" fillId="7" borderId="10" xfId="0" applyNumberFormat="1" applyFont="1" applyFill="1" applyBorder="1" applyAlignment="1">
      <alignment horizontal="right" vertical="top"/>
    </xf>
    <xf numFmtId="0" fontId="0" fillId="0" borderId="10" xfId="0" applyNumberFormat="1" applyFont="1" applyBorder="1" applyAlignment="1">
      <alignment horizontal="left" vertical="top" wrapText="1" indent="4"/>
    </xf>
    <xf numFmtId="0" fontId="0" fillId="0" borderId="10" xfId="0" applyNumberFormat="1" applyFont="1" applyBorder="1" applyAlignment="1">
      <alignment horizontal="left" vertical="top" wrapText="1" indent="6"/>
    </xf>
    <xf numFmtId="0" fontId="3" fillId="0" borderId="10" xfId="0" applyNumberFormat="1" applyFont="1" applyBorder="1" applyAlignment="1">
      <alignment horizontal="left" vertical="top" wrapText="1" indent="10"/>
    </xf>
    <xf numFmtId="0" fontId="3" fillId="0" borderId="20" xfId="0" applyNumberFormat="1" applyFont="1" applyBorder="1" applyAlignment="1">
      <alignment horizontal="left" vertical="top" wrapText="1" indent="10"/>
    </xf>
    <xf numFmtId="1" fontId="0" fillId="0" borderId="20" xfId="0" applyNumberFormat="1" applyFont="1" applyBorder="1" applyAlignment="1">
      <alignment horizontal="right" vertical="top"/>
    </xf>
    <xf numFmtId="0" fontId="0" fillId="0" borderId="18" xfId="0" applyNumberFormat="1" applyFont="1" applyBorder="1" applyAlignment="1">
      <alignment horizontal="left" vertical="top" wrapText="1" indent="10"/>
    </xf>
    <xf numFmtId="1" fontId="0" fillId="0" borderId="18" xfId="0" applyNumberFormat="1" applyFont="1" applyBorder="1" applyAlignment="1">
      <alignment horizontal="right" vertical="top"/>
    </xf>
    <xf numFmtId="0" fontId="0" fillId="0" borderId="20" xfId="0" applyNumberFormat="1" applyFont="1" applyBorder="1" applyAlignment="1">
      <alignment horizontal="left" vertical="top" wrapText="1" indent="8"/>
    </xf>
    <xf numFmtId="1" fontId="0" fillId="3" borderId="10" xfId="0" applyNumberFormat="1" applyFont="1" applyFill="1" applyBorder="1" applyAlignment="1">
      <alignment horizontal="right" vertical="top"/>
    </xf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/>
    </xf>
    <xf numFmtId="0" fontId="2" fillId="20" borderId="10" xfId="0" applyNumberFormat="1" applyFont="1" applyFill="1" applyBorder="1" applyAlignment="1">
      <alignment horizontal="left" vertical="top" wrapText="1"/>
    </xf>
    <xf numFmtId="0" fontId="2" fillId="20" borderId="23" xfId="0" applyNumberFormat="1" applyFont="1" applyFill="1" applyBorder="1" applyAlignment="1">
      <alignment horizontal="left" vertical="top"/>
    </xf>
    <xf numFmtId="0" fontId="2" fillId="20" borderId="24" xfId="0" applyNumberFormat="1" applyFont="1" applyFill="1" applyBorder="1" applyAlignment="1">
      <alignment horizontal="left" vertical="top"/>
    </xf>
    <xf numFmtId="0" fontId="2" fillId="20" borderId="25" xfId="0" applyNumberFormat="1" applyFont="1" applyFill="1" applyBorder="1" applyAlignment="1">
      <alignment horizontal="left" vertical="top"/>
    </xf>
    <xf numFmtId="0" fontId="2" fillId="20" borderId="26" xfId="0" applyNumberFormat="1" applyFont="1" applyFill="1" applyBorder="1" applyAlignment="1">
      <alignment horizontal="left" vertical="top"/>
    </xf>
    <xf numFmtId="2" fontId="0" fillId="0" borderId="27" xfId="0" applyNumberFormat="1" applyFont="1" applyBorder="1" applyAlignment="1">
      <alignment horizontal="center" vertical="center"/>
    </xf>
    <xf numFmtId="2" fontId="0" fillId="0" borderId="28" xfId="0" applyNumberFormat="1" applyFont="1" applyBorder="1" applyAlignment="1">
      <alignment horizontal="center" vertical="center"/>
    </xf>
    <xf numFmtId="2" fontId="0" fillId="0" borderId="29" xfId="0" applyNumberFormat="1" applyFont="1" applyBorder="1" applyAlignment="1">
      <alignment horizontal="center" vertical="center"/>
    </xf>
    <xf numFmtId="0" fontId="0" fillId="12" borderId="17" xfId="0" applyFill="1" applyBorder="1" applyAlignment="1">
      <alignment horizontal="center"/>
    </xf>
    <xf numFmtId="1" fontId="0" fillId="12" borderId="0" xfId="0" applyNumberFormat="1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1" fontId="0" fillId="12" borderId="17" xfId="0" applyNumberFormat="1" applyFill="1" applyBorder="1" applyAlignment="1">
      <alignment horizontal="center"/>
    </xf>
    <xf numFmtId="0" fontId="0" fillId="12" borderId="17" xfId="0" applyFill="1" applyBorder="1" applyAlignment="1">
      <alignment horizontal="center"/>
    </xf>
    <xf numFmtId="0" fontId="0" fillId="12" borderId="30" xfId="0" applyFill="1" applyBorder="1" applyAlignment="1">
      <alignment horizontal="center"/>
    </xf>
    <xf numFmtId="0" fontId="0" fillId="22" borderId="17" xfId="0" applyFill="1" applyBorder="1" applyAlignment="1">
      <alignment horizontal="center" wrapText="1"/>
    </xf>
    <xf numFmtId="0" fontId="0" fillId="22" borderId="17" xfId="0" applyFill="1" applyBorder="1" applyAlignment="1">
      <alignment horizontal="center" wrapText="1"/>
    </xf>
    <xf numFmtId="0" fontId="0" fillId="22" borderId="0" xfId="0" applyFill="1" applyBorder="1" applyAlignment="1">
      <alignment horizontal="center" wrapText="1"/>
    </xf>
    <xf numFmtId="0" fontId="0" fillId="22" borderId="0" xfId="0" applyFill="1" applyAlignment="1">
      <alignment horizontal="center"/>
    </xf>
    <xf numFmtId="0" fontId="0" fillId="23" borderId="0" xfId="0" applyFill="1" applyBorder="1" applyAlignment="1">
      <alignment horizontal="center" wrapText="1"/>
    </xf>
    <xf numFmtId="0" fontId="0" fillId="23" borderId="17" xfId="0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C119"/>
  <sheetViews>
    <sheetView tabSelected="1" view="pageBreakPreview" zoomScale="85" zoomScaleSheetLayoutView="85" workbookViewId="0" topLeftCell="A1">
      <selection activeCell="A11" sqref="A11:D11"/>
    </sheetView>
  </sheetViews>
  <sheetFormatPr defaultColWidth="10.66015625" defaultRowHeight="11.25" outlineLevelRow="5"/>
  <cols>
    <col min="1" max="1" width="10.5" style="1" customWidth="1"/>
    <col min="2" max="2" width="4.16015625" style="1" customWidth="1"/>
    <col min="3" max="3" width="40.16015625" style="1" customWidth="1"/>
    <col min="4" max="4" width="12.83203125" style="1" customWidth="1"/>
    <col min="5" max="5" width="1.83203125" style="1" customWidth="1"/>
    <col min="6" max="6" width="6.66015625" style="1" customWidth="1"/>
    <col min="7" max="7" width="8.33203125" style="1" customWidth="1"/>
    <col min="8" max="9" width="9.66015625" style="1" customWidth="1"/>
    <col min="10" max="11" width="8.33203125" style="1" customWidth="1"/>
    <col min="12" max="12" width="12" style="1" customWidth="1"/>
    <col min="13" max="13" width="11" style="1" customWidth="1"/>
    <col min="14" max="14" width="12.16015625" style="1" customWidth="1"/>
    <col min="15" max="15" width="11" style="1" customWidth="1"/>
    <col min="16" max="21" width="8.66015625" style="73" customWidth="1"/>
    <col min="22" max="22" width="5.16015625" style="0" customWidth="1"/>
    <col min="23" max="23" width="10.66015625" style="81" customWidth="1"/>
    <col min="24" max="29" width="10.66015625" style="0" customWidth="1"/>
  </cols>
  <sheetData>
    <row r="1" spans="16:23" s="1" customFormat="1" ht="9.75" customHeight="1">
      <c r="P1" s="73"/>
      <c r="Q1" s="73"/>
      <c r="R1" s="73"/>
      <c r="S1" s="73"/>
      <c r="T1" s="73"/>
      <c r="U1" s="73"/>
      <c r="W1" s="81"/>
    </row>
    <row r="2" spans="1:3" ht="24" customHeight="1">
      <c r="A2" s="2" t="s">
        <v>0</v>
      </c>
      <c r="B2" s="2"/>
      <c r="C2" s="2"/>
    </row>
    <row r="3" spans="16:23" s="1" customFormat="1" ht="9.75" customHeight="1" collapsed="1">
      <c r="P3" s="73"/>
      <c r="Q3" s="129" t="s">
        <v>116</v>
      </c>
      <c r="R3" s="73"/>
      <c r="S3" s="73"/>
      <c r="T3" s="73"/>
      <c r="U3" s="73"/>
      <c r="W3" s="81"/>
    </row>
    <row r="4" spans="1:17" ht="12.75" customHeight="1" hidden="1" outlineLevel="1">
      <c r="A4" s="3"/>
      <c r="B4" s="3"/>
      <c r="C4" s="3"/>
      <c r="D4" s="3"/>
      <c r="E4" s="3"/>
      <c r="Q4" s="129"/>
    </row>
    <row r="5" spans="3:17" ht="12.75" customHeight="1" hidden="1" outlineLevel="1">
      <c r="C5" s="3"/>
      <c r="D5" s="3"/>
      <c r="E5" s="3"/>
      <c r="Q5" s="129"/>
    </row>
    <row r="6" spans="3:17" ht="12.75" customHeight="1" hidden="1" outlineLevel="1">
      <c r="C6" s="3"/>
      <c r="D6" s="3"/>
      <c r="E6" s="3"/>
      <c r="Q6" s="129"/>
    </row>
    <row r="7" spans="1:21" ht="24.75" customHeight="1" hidden="1" outlineLevel="1">
      <c r="A7" s="3"/>
      <c r="B7" s="3"/>
      <c r="C7" s="111"/>
      <c r="D7" s="112"/>
      <c r="E7" s="112"/>
      <c r="F7" s="111"/>
      <c r="G7" s="111"/>
      <c r="H7" s="111"/>
      <c r="I7" s="111"/>
      <c r="J7" s="111"/>
      <c r="K7" s="111"/>
      <c r="L7" s="111"/>
      <c r="M7" s="111"/>
      <c r="N7" s="111"/>
      <c r="O7" s="111"/>
      <c r="Q7" s="129"/>
      <c r="U7" s="73">
        <f>SUM(U17:U79)</f>
        <v>432</v>
      </c>
    </row>
    <row r="8" spans="16:23" s="1" customFormat="1" ht="9.75" customHeight="1">
      <c r="P8" s="73"/>
      <c r="Q8" s="129"/>
      <c r="R8" s="73"/>
      <c r="S8" s="73"/>
      <c r="T8" s="73"/>
      <c r="U8" s="73"/>
      <c r="W8" s="81"/>
    </row>
    <row r="9" spans="1:17" ht="12.75" customHeight="1">
      <c r="A9" s="113" t="s">
        <v>1</v>
      </c>
      <c r="B9" s="113"/>
      <c r="C9" s="113"/>
      <c r="D9" s="113"/>
      <c r="E9" s="114" t="s">
        <v>2</v>
      </c>
      <c r="F9" s="114"/>
      <c r="G9" s="114"/>
      <c r="H9" s="114"/>
      <c r="I9" s="114"/>
      <c r="J9" s="114"/>
      <c r="K9" s="114"/>
      <c r="L9" s="114"/>
      <c r="M9" s="114"/>
      <c r="N9" s="114"/>
      <c r="O9" s="114"/>
      <c r="Q9" s="128"/>
    </row>
    <row r="10" spans="1:17" ht="12.75" customHeight="1">
      <c r="A10" s="113" t="s">
        <v>3</v>
      </c>
      <c r="B10" s="113"/>
      <c r="C10" s="113"/>
      <c r="D10" s="113"/>
      <c r="E10" s="115"/>
      <c r="F10" s="116"/>
      <c r="G10" s="116"/>
      <c r="H10" s="116"/>
      <c r="I10" s="116"/>
      <c r="J10" s="116"/>
      <c r="K10" s="116"/>
      <c r="L10" s="116"/>
      <c r="M10" s="116"/>
      <c r="N10" s="116"/>
      <c r="O10" s="117"/>
      <c r="Q10" s="130">
        <v>60</v>
      </c>
    </row>
    <row r="11" spans="1:29" ht="36.75" customHeight="1">
      <c r="A11" s="113" t="s">
        <v>4</v>
      </c>
      <c r="B11" s="113"/>
      <c r="C11" s="113"/>
      <c r="D11" s="113"/>
      <c r="E11" s="113" t="s">
        <v>5</v>
      </c>
      <c r="F11" s="113"/>
      <c r="G11" s="4" t="s">
        <v>6</v>
      </c>
      <c r="H11" s="4" t="s">
        <v>7</v>
      </c>
      <c r="I11" s="4"/>
      <c r="J11" s="4"/>
      <c r="K11" s="4"/>
      <c r="L11" s="4" t="s">
        <v>8</v>
      </c>
      <c r="M11" s="4" t="s">
        <v>9</v>
      </c>
      <c r="N11" s="41" t="s">
        <v>113</v>
      </c>
      <c r="O11" s="4" t="s">
        <v>103</v>
      </c>
      <c r="P11" s="35" t="s">
        <v>114</v>
      </c>
      <c r="Q11" s="36" t="s">
        <v>104</v>
      </c>
      <c r="R11" s="35" t="s">
        <v>105</v>
      </c>
      <c r="S11" s="36" t="s">
        <v>106</v>
      </c>
      <c r="T11" s="36" t="s">
        <v>107</v>
      </c>
      <c r="U11" s="36" t="s">
        <v>108</v>
      </c>
      <c r="W11" s="82" t="s">
        <v>109</v>
      </c>
      <c r="X11" s="37" t="s">
        <v>110</v>
      </c>
      <c r="Z11" s="38"/>
      <c r="AB11" s="39" t="s">
        <v>111</v>
      </c>
      <c r="AC11" s="40" t="s">
        <v>112</v>
      </c>
    </row>
    <row r="12" spans="1:15" ht="11.25" customHeight="1">
      <c r="A12" s="5"/>
      <c r="B12" s="6"/>
      <c r="C12" s="6"/>
      <c r="D12" s="7"/>
      <c r="E12" s="110">
        <v>210</v>
      </c>
      <c r="F12" s="110"/>
      <c r="G12" s="8">
        <v>45</v>
      </c>
      <c r="H12" s="9">
        <v>31577.05</v>
      </c>
      <c r="I12" s="9"/>
      <c r="J12" s="9"/>
      <c r="K12" s="9"/>
      <c r="L12" s="10">
        <v>156.43</v>
      </c>
      <c r="M12" s="11">
        <v>5512.92</v>
      </c>
      <c r="N12" s="11"/>
      <c r="O12" s="12"/>
    </row>
    <row r="13" spans="1:25" ht="11.25" customHeight="1" outlineLevel="1">
      <c r="A13" s="100" t="s">
        <v>10</v>
      </c>
      <c r="B13" s="100"/>
      <c r="C13" s="100"/>
      <c r="D13" s="100"/>
      <c r="E13" s="101">
        <v>222</v>
      </c>
      <c r="F13" s="101"/>
      <c r="G13" s="13">
        <v>33</v>
      </c>
      <c r="H13" s="14">
        <v>3169</v>
      </c>
      <c r="I13" s="84"/>
      <c r="J13" s="42">
        <v>16.45</v>
      </c>
      <c r="K13" s="88"/>
      <c r="L13" s="15">
        <v>14.16</v>
      </c>
      <c r="M13" s="16">
        <v>730</v>
      </c>
      <c r="N13" s="16"/>
      <c r="O13" s="17"/>
      <c r="Y13" s="131" t="s">
        <v>117</v>
      </c>
    </row>
    <row r="14" spans="1:25" ht="11.25" customHeight="1" outlineLevel="2">
      <c r="A14" s="102" t="s">
        <v>11</v>
      </c>
      <c r="B14" s="102"/>
      <c r="C14" s="102"/>
      <c r="D14" s="102"/>
      <c r="E14" s="96">
        <v>222</v>
      </c>
      <c r="F14" s="96"/>
      <c r="G14" s="18">
        <v>33</v>
      </c>
      <c r="H14" s="19">
        <v>3169</v>
      </c>
      <c r="I14" s="85"/>
      <c r="J14" s="43">
        <v>16.45</v>
      </c>
      <c r="K14" s="89"/>
      <c r="L14" s="20">
        <v>14.16</v>
      </c>
      <c r="M14" s="21">
        <v>730</v>
      </c>
      <c r="N14" s="21"/>
      <c r="O14" s="22"/>
      <c r="Y14" s="131"/>
    </row>
    <row r="15" spans="1:25" ht="11.25" customHeight="1" outlineLevel="3">
      <c r="A15" s="103" t="s">
        <v>12</v>
      </c>
      <c r="B15" s="103"/>
      <c r="C15" s="103"/>
      <c r="D15" s="103"/>
      <c r="E15" s="96">
        <v>222</v>
      </c>
      <c r="F15" s="96"/>
      <c r="G15" s="18">
        <v>33</v>
      </c>
      <c r="H15" s="19">
        <v>3169</v>
      </c>
      <c r="I15" s="85"/>
      <c r="J15" s="43">
        <v>16.45</v>
      </c>
      <c r="K15" s="89"/>
      <c r="L15" s="20">
        <v>14.16</v>
      </c>
      <c r="M15" s="21">
        <v>730</v>
      </c>
      <c r="N15" s="21"/>
      <c r="O15" s="22"/>
      <c r="Y15" s="131"/>
    </row>
    <row r="16" spans="1:29" s="55" customFormat="1" ht="26.25" customHeight="1" outlineLevel="4">
      <c r="A16" s="109" t="s">
        <v>13</v>
      </c>
      <c r="B16" s="109"/>
      <c r="C16" s="109"/>
      <c r="D16" s="109"/>
      <c r="E16" s="106">
        <v>235</v>
      </c>
      <c r="F16" s="106"/>
      <c r="G16" s="64">
        <v>20</v>
      </c>
      <c r="H16" s="69">
        <v>1385</v>
      </c>
      <c r="I16" s="86"/>
      <c r="J16" s="70">
        <v>6.72</v>
      </c>
      <c r="K16" s="90"/>
      <c r="L16" s="71">
        <v>5.7</v>
      </c>
      <c r="M16" s="68">
        <v>278</v>
      </c>
      <c r="N16" s="68"/>
      <c r="O16" s="65"/>
      <c r="P16" s="126" t="s">
        <v>115</v>
      </c>
      <c r="Q16" s="125"/>
      <c r="R16" s="125"/>
      <c r="S16" s="125"/>
      <c r="T16" s="127" t="s">
        <v>116</v>
      </c>
      <c r="U16" s="126" t="s">
        <v>115</v>
      </c>
      <c r="V16" s="125"/>
      <c r="W16" s="125"/>
      <c r="X16" s="125"/>
      <c r="Y16" s="132"/>
      <c r="Z16" s="125" t="s">
        <v>115</v>
      </c>
      <c r="AA16" s="125"/>
      <c r="AB16" s="125"/>
      <c r="AC16" s="125"/>
    </row>
    <row r="17" spans="1:29" ht="11.25" customHeight="1" outlineLevel="5">
      <c r="A17" s="107" t="s">
        <v>14</v>
      </c>
      <c r="B17" s="107"/>
      <c r="C17" s="107"/>
      <c r="D17" s="107"/>
      <c r="E17" s="108">
        <v>255</v>
      </c>
      <c r="F17" s="108"/>
      <c r="G17" s="62"/>
      <c r="H17" s="58">
        <v>21</v>
      </c>
      <c r="I17" s="118">
        <f>SUM(J17:J20)</f>
        <v>0.23100000000000004</v>
      </c>
      <c r="J17" s="59">
        <v>0.07</v>
      </c>
      <c r="K17" s="118">
        <f>SUM(L17:L20)</f>
        <v>0.33099999999999996</v>
      </c>
      <c r="L17" s="60">
        <v>0.08</v>
      </c>
      <c r="M17" s="61">
        <v>7</v>
      </c>
      <c r="N17" s="61"/>
      <c r="O17" s="63">
        <v>2</v>
      </c>
      <c r="P17" s="122">
        <f aca="true" t="shared" si="0" ref="P17:P40">M17-O17+N17</f>
        <v>5</v>
      </c>
      <c r="Q17" s="123">
        <f aca="true" t="shared" si="1" ref="Q17:Q40">ROUNDUP($Q$10*L17,0)</f>
        <v>5</v>
      </c>
      <c r="R17" s="122">
        <f aca="true" t="shared" si="2" ref="R17:R40">Q17-P17</f>
        <v>0</v>
      </c>
      <c r="S17" s="123">
        <f aca="true" t="shared" si="3" ref="S17:S40">IF(R17&gt;0,R17,0)</f>
        <v>0</v>
      </c>
      <c r="T17" s="74">
        <v>3</v>
      </c>
      <c r="U17" s="75">
        <f aca="true" t="shared" si="4" ref="U17:U40">S17+T17</f>
        <v>3</v>
      </c>
      <c r="V17" s="50"/>
      <c r="W17" s="48">
        <f aca="true" t="shared" si="5" ref="W17:W40">M17+U17-O17</f>
        <v>8</v>
      </c>
      <c r="X17" s="51">
        <f>W17/W19</f>
        <v>0.8</v>
      </c>
      <c r="Y17" s="51">
        <v>0.7070312499999999</v>
      </c>
      <c r="Z17" s="52">
        <f>(X17-Y17)*100/Y17</f>
        <v>13.149171270718258</v>
      </c>
      <c r="AA17" s="50"/>
      <c r="AB17" s="52">
        <f aca="true" t="shared" si="6" ref="AB17:AB40">W17/L17</f>
        <v>100</v>
      </c>
      <c r="AC17" s="52">
        <f aca="true" t="shared" si="7" ref="AC17:AC40">U17+M17</f>
        <v>10</v>
      </c>
    </row>
    <row r="18" spans="1:29" ht="11.25" customHeight="1" outlineLevel="5">
      <c r="A18" s="95" t="s">
        <v>15</v>
      </c>
      <c r="B18" s="95"/>
      <c r="C18" s="95"/>
      <c r="D18" s="95"/>
      <c r="E18" s="96">
        <v>226</v>
      </c>
      <c r="F18" s="96"/>
      <c r="G18" s="18">
        <v>29</v>
      </c>
      <c r="H18" s="18">
        <v>21</v>
      </c>
      <c r="I18" s="119"/>
      <c r="J18" s="43">
        <v>0.08</v>
      </c>
      <c r="K18" s="119"/>
      <c r="L18" s="20">
        <v>0.09</v>
      </c>
      <c r="M18" s="21">
        <v>5</v>
      </c>
      <c r="N18" s="21"/>
      <c r="O18" s="22"/>
      <c r="P18" s="122">
        <f t="shared" si="0"/>
        <v>5</v>
      </c>
      <c r="Q18" s="123">
        <f t="shared" si="1"/>
        <v>6</v>
      </c>
      <c r="R18" s="122">
        <f t="shared" si="2"/>
        <v>1</v>
      </c>
      <c r="S18" s="123">
        <f t="shared" si="3"/>
        <v>1</v>
      </c>
      <c r="T18" s="74"/>
      <c r="U18" s="75">
        <f t="shared" si="4"/>
        <v>1</v>
      </c>
      <c r="V18" s="50"/>
      <c r="W18" s="48">
        <f t="shared" si="5"/>
        <v>6</v>
      </c>
      <c r="X18" s="51">
        <f>W18/W19</f>
        <v>0.6</v>
      </c>
      <c r="Y18" s="51">
        <v>0.35156250000000006</v>
      </c>
      <c r="Z18" s="52">
        <f>(X18-Y18)*100/Y18</f>
        <v>70.66666666666663</v>
      </c>
      <c r="AA18" s="50"/>
      <c r="AB18" s="52">
        <f t="shared" si="6"/>
        <v>66.66666666666667</v>
      </c>
      <c r="AC18" s="52">
        <f t="shared" si="7"/>
        <v>6</v>
      </c>
    </row>
    <row r="19" spans="1:29" ht="11.25" customHeight="1" outlineLevel="5">
      <c r="A19" s="95" t="s">
        <v>16</v>
      </c>
      <c r="B19" s="95"/>
      <c r="C19" s="95"/>
      <c r="D19" s="95"/>
      <c r="E19" s="96">
        <v>227</v>
      </c>
      <c r="F19" s="96"/>
      <c r="G19" s="18">
        <v>28</v>
      </c>
      <c r="H19" s="18">
        <v>37</v>
      </c>
      <c r="I19" s="119"/>
      <c r="J19" s="43">
        <v>0.08</v>
      </c>
      <c r="K19" s="119"/>
      <c r="L19" s="20">
        <v>0.16</v>
      </c>
      <c r="M19" s="21">
        <v>10</v>
      </c>
      <c r="N19" s="21"/>
      <c r="O19" s="22"/>
      <c r="P19" s="122">
        <f t="shared" si="0"/>
        <v>10</v>
      </c>
      <c r="Q19" s="123">
        <f t="shared" si="1"/>
        <v>10</v>
      </c>
      <c r="R19" s="122">
        <f t="shared" si="2"/>
        <v>0</v>
      </c>
      <c r="S19" s="123">
        <f t="shared" si="3"/>
        <v>0</v>
      </c>
      <c r="T19" s="74"/>
      <c r="U19" s="75">
        <f t="shared" si="4"/>
        <v>0</v>
      </c>
      <c r="V19" s="50"/>
      <c r="W19" s="48">
        <f t="shared" si="5"/>
        <v>10</v>
      </c>
      <c r="X19" s="51"/>
      <c r="Y19" s="51"/>
      <c r="Z19" s="52"/>
      <c r="AA19" s="50"/>
      <c r="AB19" s="52">
        <f t="shared" si="6"/>
        <v>62.5</v>
      </c>
      <c r="AC19" s="52">
        <f t="shared" si="7"/>
        <v>10</v>
      </c>
    </row>
    <row r="20" spans="1:29" s="55" customFormat="1" ht="11.25" customHeight="1" outlineLevel="5">
      <c r="A20" s="105" t="s">
        <v>17</v>
      </c>
      <c r="B20" s="105"/>
      <c r="C20" s="105"/>
      <c r="D20" s="105"/>
      <c r="E20" s="106">
        <v>255</v>
      </c>
      <c r="F20" s="106"/>
      <c r="G20" s="65"/>
      <c r="H20" s="66"/>
      <c r="I20" s="120"/>
      <c r="J20" s="67">
        <v>0.001</v>
      </c>
      <c r="K20" s="120"/>
      <c r="L20" s="66">
        <v>0.001</v>
      </c>
      <c r="M20" s="68">
        <v>3</v>
      </c>
      <c r="N20" s="68"/>
      <c r="O20" s="66"/>
      <c r="P20" s="124">
        <f t="shared" si="0"/>
        <v>3</v>
      </c>
      <c r="Q20" s="121">
        <f t="shared" si="1"/>
        <v>1</v>
      </c>
      <c r="R20" s="124">
        <f t="shared" si="2"/>
        <v>-2</v>
      </c>
      <c r="S20" s="121">
        <f t="shared" si="3"/>
        <v>0</v>
      </c>
      <c r="T20" s="76"/>
      <c r="U20" s="77">
        <f t="shared" si="4"/>
        <v>0</v>
      </c>
      <c r="W20" s="53">
        <f t="shared" si="5"/>
        <v>3</v>
      </c>
      <c r="X20" s="56">
        <f>W20/W19</f>
        <v>0.3</v>
      </c>
      <c r="Y20" s="56">
        <v>0.08346354166666667</v>
      </c>
      <c r="Z20" s="57">
        <f>(X20-Y20)*100/Y20</f>
        <v>259.4383775351014</v>
      </c>
      <c r="AB20" s="57">
        <f t="shared" si="6"/>
        <v>3000</v>
      </c>
      <c r="AC20" s="57">
        <f t="shared" si="7"/>
        <v>3</v>
      </c>
    </row>
    <row r="21" spans="1:29" ht="11.25" customHeight="1" outlineLevel="5">
      <c r="A21" s="107" t="s">
        <v>18</v>
      </c>
      <c r="B21" s="107"/>
      <c r="C21" s="107"/>
      <c r="D21" s="107"/>
      <c r="E21" s="108">
        <v>197</v>
      </c>
      <c r="F21" s="108"/>
      <c r="G21" s="58">
        <v>58</v>
      </c>
      <c r="H21" s="58">
        <v>36</v>
      </c>
      <c r="I21" s="118">
        <f>SUM(J21:J24)</f>
        <v>0.64</v>
      </c>
      <c r="J21" s="59">
        <v>0.24</v>
      </c>
      <c r="K21" s="118">
        <f>SUM(L21:L24)</f>
        <v>0.6100000000000001</v>
      </c>
      <c r="L21" s="60">
        <v>0.18</v>
      </c>
      <c r="M21" s="61">
        <v>3</v>
      </c>
      <c r="N21" s="61"/>
      <c r="O21" s="63">
        <v>1</v>
      </c>
      <c r="P21" s="48">
        <f t="shared" si="0"/>
        <v>2</v>
      </c>
      <c r="Q21" s="49">
        <f t="shared" si="1"/>
        <v>11</v>
      </c>
      <c r="R21" s="48">
        <f t="shared" si="2"/>
        <v>9</v>
      </c>
      <c r="S21" s="49">
        <f t="shared" si="3"/>
        <v>9</v>
      </c>
      <c r="T21" s="74">
        <v>4</v>
      </c>
      <c r="U21" s="75">
        <f t="shared" si="4"/>
        <v>13</v>
      </c>
      <c r="V21" s="50"/>
      <c r="W21" s="48">
        <f t="shared" si="5"/>
        <v>15</v>
      </c>
      <c r="X21" s="51">
        <f>W21/W23</f>
        <v>0.75</v>
      </c>
      <c r="Y21" s="51">
        <v>0.7070312499999999</v>
      </c>
      <c r="Z21" s="52">
        <f>(X21-Y21)*100/Y21</f>
        <v>6.0773480662983586</v>
      </c>
      <c r="AA21" s="50"/>
      <c r="AB21" s="52">
        <f t="shared" si="6"/>
        <v>83.33333333333334</v>
      </c>
      <c r="AC21" s="52">
        <f t="shared" si="7"/>
        <v>16</v>
      </c>
    </row>
    <row r="22" spans="1:29" ht="11.25" customHeight="1" outlineLevel="5">
      <c r="A22" s="95" t="s">
        <v>19</v>
      </c>
      <c r="B22" s="95"/>
      <c r="C22" s="95"/>
      <c r="D22" s="95"/>
      <c r="E22" s="96">
        <v>201</v>
      </c>
      <c r="F22" s="96"/>
      <c r="G22" s="18">
        <v>54</v>
      </c>
      <c r="H22" s="18">
        <v>21</v>
      </c>
      <c r="I22" s="119"/>
      <c r="J22" s="43">
        <v>0.07</v>
      </c>
      <c r="K22" s="119"/>
      <c r="L22" s="23">
        <v>0.1</v>
      </c>
      <c r="M22" s="21">
        <v>4</v>
      </c>
      <c r="N22" s="21"/>
      <c r="O22" s="46">
        <v>4</v>
      </c>
      <c r="P22" s="48">
        <f t="shared" si="0"/>
        <v>0</v>
      </c>
      <c r="Q22" s="49">
        <f t="shared" si="1"/>
        <v>6</v>
      </c>
      <c r="R22" s="48">
        <f t="shared" si="2"/>
        <v>6</v>
      </c>
      <c r="S22" s="49">
        <f t="shared" si="3"/>
        <v>6</v>
      </c>
      <c r="T22" s="74">
        <v>1</v>
      </c>
      <c r="U22" s="75">
        <f t="shared" si="4"/>
        <v>7</v>
      </c>
      <c r="V22" s="50"/>
      <c r="W22" s="48">
        <f t="shared" si="5"/>
        <v>7</v>
      </c>
      <c r="X22" s="51">
        <f>W22/W23</f>
        <v>0.35</v>
      </c>
      <c r="Y22" s="51">
        <v>0.35156250000000006</v>
      </c>
      <c r="Z22" s="52">
        <f>(X22-Y22)*100/Y22</f>
        <v>-0.44444444444446646</v>
      </c>
      <c r="AA22" s="50"/>
      <c r="AB22" s="52">
        <f t="shared" si="6"/>
        <v>70</v>
      </c>
      <c r="AC22" s="52">
        <f t="shared" si="7"/>
        <v>11</v>
      </c>
    </row>
    <row r="23" spans="1:29" ht="11.25" customHeight="1" outlineLevel="5">
      <c r="A23" s="95" t="s">
        <v>20</v>
      </c>
      <c r="B23" s="95"/>
      <c r="C23" s="95"/>
      <c r="D23" s="95"/>
      <c r="E23" s="96">
        <v>197</v>
      </c>
      <c r="F23" s="96"/>
      <c r="G23" s="18">
        <v>58</v>
      </c>
      <c r="H23" s="18">
        <v>63</v>
      </c>
      <c r="I23" s="119"/>
      <c r="J23" s="43">
        <v>0.32</v>
      </c>
      <c r="K23" s="119"/>
      <c r="L23" s="20">
        <v>0.32</v>
      </c>
      <c r="M23" s="21">
        <v>9</v>
      </c>
      <c r="N23" s="21"/>
      <c r="O23" s="46">
        <v>1</v>
      </c>
      <c r="P23" s="48">
        <f t="shared" si="0"/>
        <v>8</v>
      </c>
      <c r="Q23" s="49">
        <f t="shared" si="1"/>
        <v>20</v>
      </c>
      <c r="R23" s="48">
        <f t="shared" si="2"/>
        <v>12</v>
      </c>
      <c r="S23" s="49">
        <f t="shared" si="3"/>
        <v>12</v>
      </c>
      <c r="T23" s="74"/>
      <c r="U23" s="75">
        <f t="shared" si="4"/>
        <v>12</v>
      </c>
      <c r="V23" s="50"/>
      <c r="W23" s="48">
        <f t="shared" si="5"/>
        <v>20</v>
      </c>
      <c r="X23" s="51"/>
      <c r="Y23" s="51"/>
      <c r="Z23" s="52"/>
      <c r="AA23" s="50"/>
      <c r="AB23" s="52">
        <f t="shared" si="6"/>
        <v>62.5</v>
      </c>
      <c r="AC23" s="52">
        <f t="shared" si="7"/>
        <v>21</v>
      </c>
    </row>
    <row r="24" spans="1:29" ht="11.25" customHeight="1" outlineLevel="5">
      <c r="A24" s="95" t="s">
        <v>21</v>
      </c>
      <c r="B24" s="95"/>
      <c r="C24" s="95"/>
      <c r="D24" s="95"/>
      <c r="E24" s="96">
        <v>197</v>
      </c>
      <c r="F24" s="96"/>
      <c r="G24" s="18">
        <v>58</v>
      </c>
      <c r="H24" s="18">
        <v>2</v>
      </c>
      <c r="I24" s="120"/>
      <c r="J24" s="43">
        <v>0.01</v>
      </c>
      <c r="K24" s="120"/>
      <c r="L24" s="20">
        <v>0.01</v>
      </c>
      <c r="M24" s="21">
        <v>3</v>
      </c>
      <c r="N24" s="21"/>
      <c r="O24" s="22"/>
      <c r="P24" s="53">
        <f t="shared" si="0"/>
        <v>3</v>
      </c>
      <c r="Q24" s="54">
        <f t="shared" si="1"/>
        <v>1</v>
      </c>
      <c r="R24" s="53">
        <f t="shared" si="2"/>
        <v>-2</v>
      </c>
      <c r="S24" s="54">
        <f t="shared" si="3"/>
        <v>0</v>
      </c>
      <c r="T24" s="76"/>
      <c r="U24" s="77">
        <f t="shared" si="4"/>
        <v>0</v>
      </c>
      <c r="V24" s="55"/>
      <c r="W24" s="53">
        <f t="shared" si="5"/>
        <v>3</v>
      </c>
      <c r="X24" s="56">
        <f>W24/W23</f>
        <v>0.15</v>
      </c>
      <c r="Y24" s="56">
        <v>0.08346354166666667</v>
      </c>
      <c r="Z24" s="57">
        <f>(X24-Y24)*100/Y24</f>
        <v>79.71918876755069</v>
      </c>
      <c r="AA24" s="55"/>
      <c r="AB24" s="57">
        <f t="shared" si="6"/>
        <v>300</v>
      </c>
      <c r="AC24" s="57">
        <f t="shared" si="7"/>
        <v>3</v>
      </c>
    </row>
    <row r="25" spans="1:29" ht="11.25" customHeight="1" outlineLevel="5">
      <c r="A25" s="95" t="s">
        <v>22</v>
      </c>
      <c r="B25" s="95"/>
      <c r="C25" s="95"/>
      <c r="D25" s="95"/>
      <c r="E25" s="96">
        <v>243</v>
      </c>
      <c r="F25" s="96"/>
      <c r="G25" s="18">
        <v>12</v>
      </c>
      <c r="H25" s="18">
        <v>181</v>
      </c>
      <c r="I25" s="118">
        <f>SUM(J25:J28)</f>
        <v>2.9499999999999997</v>
      </c>
      <c r="J25" s="43">
        <v>1.17</v>
      </c>
      <c r="K25" s="118">
        <f>SUM(L25:L28)</f>
        <v>2.08</v>
      </c>
      <c r="L25" s="20">
        <v>0.74</v>
      </c>
      <c r="M25" s="21">
        <v>23</v>
      </c>
      <c r="N25" s="21"/>
      <c r="O25" s="46">
        <v>5</v>
      </c>
      <c r="P25" s="48">
        <f t="shared" si="0"/>
        <v>18</v>
      </c>
      <c r="Q25" s="49">
        <f t="shared" si="1"/>
        <v>45</v>
      </c>
      <c r="R25" s="48">
        <f t="shared" si="2"/>
        <v>27</v>
      </c>
      <c r="S25" s="49">
        <f t="shared" si="3"/>
        <v>27</v>
      </c>
      <c r="T25" s="74">
        <v>13</v>
      </c>
      <c r="U25" s="75">
        <f t="shared" si="4"/>
        <v>40</v>
      </c>
      <c r="V25" s="50"/>
      <c r="W25" s="48">
        <f t="shared" si="5"/>
        <v>58</v>
      </c>
      <c r="X25" s="51">
        <f>W25/W27</f>
        <v>0.8285714285714286</v>
      </c>
      <c r="Y25" s="51">
        <v>0.7070312499999999</v>
      </c>
      <c r="Z25" s="52">
        <f>(X25-Y25)*100/Y25</f>
        <v>17.19021310181534</v>
      </c>
      <c r="AA25" s="50"/>
      <c r="AB25" s="52">
        <f t="shared" si="6"/>
        <v>78.37837837837839</v>
      </c>
      <c r="AC25" s="52">
        <f t="shared" si="7"/>
        <v>63</v>
      </c>
    </row>
    <row r="26" spans="1:29" ht="11.25" customHeight="1" outlineLevel="5">
      <c r="A26" s="95" t="s">
        <v>23</v>
      </c>
      <c r="B26" s="95"/>
      <c r="C26" s="95"/>
      <c r="D26" s="95"/>
      <c r="E26" s="96">
        <v>255</v>
      </c>
      <c r="F26" s="96"/>
      <c r="G26" s="22"/>
      <c r="H26" s="18">
        <v>88</v>
      </c>
      <c r="I26" s="119"/>
      <c r="J26" s="43">
        <v>0.45</v>
      </c>
      <c r="K26" s="119"/>
      <c r="L26" s="20">
        <v>0.35</v>
      </c>
      <c r="M26" s="21">
        <v>16</v>
      </c>
      <c r="N26" s="21"/>
      <c r="O26" s="46">
        <v>1</v>
      </c>
      <c r="P26" s="48">
        <f t="shared" si="0"/>
        <v>15</v>
      </c>
      <c r="Q26" s="49">
        <f t="shared" si="1"/>
        <v>21</v>
      </c>
      <c r="R26" s="48">
        <f t="shared" si="2"/>
        <v>6</v>
      </c>
      <c r="S26" s="49">
        <f t="shared" si="3"/>
        <v>6</v>
      </c>
      <c r="T26" s="74">
        <v>6</v>
      </c>
      <c r="U26" s="75">
        <f t="shared" si="4"/>
        <v>12</v>
      </c>
      <c r="V26" s="50"/>
      <c r="W26" s="48">
        <f t="shared" si="5"/>
        <v>27</v>
      </c>
      <c r="X26" s="51">
        <f>W26/W27</f>
        <v>0.38571428571428573</v>
      </c>
      <c r="Y26" s="51">
        <v>0.35156250000000006</v>
      </c>
      <c r="Z26" s="52">
        <f>(X26-Y26)*100/Y26</f>
        <v>9.714285714285701</v>
      </c>
      <c r="AA26" s="50"/>
      <c r="AB26" s="52">
        <f t="shared" si="6"/>
        <v>77.14285714285715</v>
      </c>
      <c r="AC26" s="52">
        <f t="shared" si="7"/>
        <v>28</v>
      </c>
    </row>
    <row r="27" spans="1:29" ht="11.25" customHeight="1" outlineLevel="5">
      <c r="A27" s="95" t="s">
        <v>24</v>
      </c>
      <c r="B27" s="95"/>
      <c r="C27" s="95"/>
      <c r="D27" s="95"/>
      <c r="E27" s="96">
        <v>255</v>
      </c>
      <c r="F27" s="96"/>
      <c r="G27" s="22"/>
      <c r="H27" s="18">
        <v>227</v>
      </c>
      <c r="I27" s="119"/>
      <c r="J27" s="43">
        <v>1.28</v>
      </c>
      <c r="K27" s="119"/>
      <c r="L27" s="20">
        <v>0.89</v>
      </c>
      <c r="M27" s="21">
        <v>33</v>
      </c>
      <c r="N27" s="21"/>
      <c r="O27" s="46">
        <v>1</v>
      </c>
      <c r="P27" s="48">
        <f t="shared" si="0"/>
        <v>32</v>
      </c>
      <c r="Q27" s="49">
        <f t="shared" si="1"/>
        <v>54</v>
      </c>
      <c r="R27" s="48">
        <f t="shared" si="2"/>
        <v>22</v>
      </c>
      <c r="S27" s="49">
        <f t="shared" si="3"/>
        <v>22</v>
      </c>
      <c r="T27" s="74">
        <v>16</v>
      </c>
      <c r="U27" s="75">
        <f t="shared" si="4"/>
        <v>38</v>
      </c>
      <c r="V27" s="50"/>
      <c r="W27" s="48">
        <f t="shared" si="5"/>
        <v>70</v>
      </c>
      <c r="X27" s="51"/>
      <c r="Y27" s="51"/>
      <c r="Z27" s="52"/>
      <c r="AA27" s="50"/>
      <c r="AB27" s="52">
        <f t="shared" si="6"/>
        <v>78.65168539325843</v>
      </c>
      <c r="AC27" s="52">
        <f t="shared" si="7"/>
        <v>71</v>
      </c>
    </row>
    <row r="28" spans="1:29" ht="11.25" customHeight="1" outlineLevel="5">
      <c r="A28" s="95" t="s">
        <v>25</v>
      </c>
      <c r="B28" s="95"/>
      <c r="C28" s="95"/>
      <c r="D28" s="95"/>
      <c r="E28" s="96">
        <v>255</v>
      </c>
      <c r="F28" s="96"/>
      <c r="G28" s="22"/>
      <c r="H28" s="18">
        <v>26</v>
      </c>
      <c r="I28" s="120"/>
      <c r="J28" s="43">
        <v>0.05</v>
      </c>
      <c r="K28" s="120"/>
      <c r="L28" s="23">
        <v>0.1</v>
      </c>
      <c r="M28" s="21">
        <v>12</v>
      </c>
      <c r="N28" s="21"/>
      <c r="O28" s="22"/>
      <c r="P28" s="53">
        <f t="shared" si="0"/>
        <v>12</v>
      </c>
      <c r="Q28" s="54">
        <f t="shared" si="1"/>
        <v>6</v>
      </c>
      <c r="R28" s="53">
        <f t="shared" si="2"/>
        <v>-6</v>
      </c>
      <c r="S28" s="54">
        <f t="shared" si="3"/>
        <v>0</v>
      </c>
      <c r="T28" s="76">
        <v>2</v>
      </c>
      <c r="U28" s="77">
        <f t="shared" si="4"/>
        <v>2</v>
      </c>
      <c r="V28" s="55"/>
      <c r="W28" s="53">
        <f t="shared" si="5"/>
        <v>14</v>
      </c>
      <c r="X28" s="56">
        <f>W28/W27</f>
        <v>0.2</v>
      </c>
      <c r="Y28" s="56">
        <v>0.08346354166666667</v>
      </c>
      <c r="Z28" s="57">
        <f>(X28-Y28)*100/Y28</f>
        <v>139.62558502340093</v>
      </c>
      <c r="AA28" s="55"/>
      <c r="AB28" s="57">
        <f t="shared" si="6"/>
        <v>140</v>
      </c>
      <c r="AC28" s="57">
        <f t="shared" si="7"/>
        <v>14</v>
      </c>
    </row>
    <row r="29" spans="1:29" ht="11.25" customHeight="1" outlineLevel="5">
      <c r="A29" s="95" t="s">
        <v>26</v>
      </c>
      <c r="B29" s="95"/>
      <c r="C29" s="95"/>
      <c r="D29" s="95"/>
      <c r="E29" s="96">
        <v>255</v>
      </c>
      <c r="F29" s="96"/>
      <c r="G29" s="22"/>
      <c r="H29" s="18">
        <v>22</v>
      </c>
      <c r="I29" s="118">
        <f>SUM(J29:J32)</f>
        <v>0.16</v>
      </c>
      <c r="J29" s="43">
        <v>0.03</v>
      </c>
      <c r="K29" s="118">
        <f>SUM(L29:L32)</f>
        <v>0.31000000000000005</v>
      </c>
      <c r="L29" s="20">
        <v>0.09</v>
      </c>
      <c r="M29" s="21">
        <v>7</v>
      </c>
      <c r="N29" s="21"/>
      <c r="O29" s="22"/>
      <c r="P29" s="48">
        <f t="shared" si="0"/>
        <v>7</v>
      </c>
      <c r="Q29" s="49">
        <f t="shared" si="1"/>
        <v>6</v>
      </c>
      <c r="R29" s="48">
        <f t="shared" si="2"/>
        <v>-1</v>
      </c>
      <c r="S29" s="49">
        <f t="shared" si="3"/>
        <v>0</v>
      </c>
      <c r="T29" s="74"/>
      <c r="U29" s="75">
        <f t="shared" si="4"/>
        <v>0</v>
      </c>
      <c r="V29" s="50"/>
      <c r="W29" s="48">
        <f t="shared" si="5"/>
        <v>7</v>
      </c>
      <c r="X29" s="51">
        <f>W29/W31</f>
        <v>0.875</v>
      </c>
      <c r="Y29" s="51">
        <v>0.7070312499999999</v>
      </c>
      <c r="Z29" s="52">
        <f>(X29-Y29)*100/Y29</f>
        <v>23.756906077348084</v>
      </c>
      <c r="AA29" s="50"/>
      <c r="AB29" s="52">
        <f t="shared" si="6"/>
        <v>77.77777777777779</v>
      </c>
      <c r="AC29" s="52">
        <f t="shared" si="7"/>
        <v>7</v>
      </c>
    </row>
    <row r="30" spans="1:29" ht="11.25" customHeight="1" outlineLevel="5">
      <c r="A30" s="95" t="s">
        <v>27</v>
      </c>
      <c r="B30" s="95"/>
      <c r="C30" s="95"/>
      <c r="D30" s="95"/>
      <c r="E30" s="96">
        <v>237</v>
      </c>
      <c r="F30" s="96"/>
      <c r="G30" s="18">
        <v>18</v>
      </c>
      <c r="H30" s="18">
        <v>17</v>
      </c>
      <c r="I30" s="119"/>
      <c r="J30" s="43">
        <v>0.03</v>
      </c>
      <c r="K30" s="119"/>
      <c r="L30" s="20">
        <v>0.07</v>
      </c>
      <c r="M30" s="21">
        <v>4</v>
      </c>
      <c r="N30" s="21"/>
      <c r="O30" s="22"/>
      <c r="P30" s="48">
        <f t="shared" si="0"/>
        <v>4</v>
      </c>
      <c r="Q30" s="49">
        <f t="shared" si="1"/>
        <v>5</v>
      </c>
      <c r="R30" s="48">
        <f t="shared" si="2"/>
        <v>1</v>
      </c>
      <c r="S30" s="49">
        <f t="shared" si="3"/>
        <v>1</v>
      </c>
      <c r="T30" s="74"/>
      <c r="U30" s="75">
        <f t="shared" si="4"/>
        <v>1</v>
      </c>
      <c r="V30" s="50"/>
      <c r="W30" s="48">
        <f t="shared" si="5"/>
        <v>5</v>
      </c>
      <c r="X30" s="51">
        <f>W30/W31</f>
        <v>0.625</v>
      </c>
      <c r="Y30" s="51">
        <v>0.35156250000000006</v>
      </c>
      <c r="Z30" s="52">
        <f>(X30-Y30)*100/Y30</f>
        <v>77.77777777777774</v>
      </c>
      <c r="AA30" s="50"/>
      <c r="AB30" s="52">
        <f t="shared" si="6"/>
        <v>71.42857142857142</v>
      </c>
      <c r="AC30" s="52">
        <f t="shared" si="7"/>
        <v>5</v>
      </c>
    </row>
    <row r="31" spans="1:29" ht="11.25" customHeight="1" outlineLevel="5">
      <c r="A31" s="95" t="s">
        <v>28</v>
      </c>
      <c r="B31" s="95"/>
      <c r="C31" s="95"/>
      <c r="D31" s="95"/>
      <c r="E31" s="96">
        <v>255</v>
      </c>
      <c r="F31" s="96"/>
      <c r="G31" s="22"/>
      <c r="H31" s="18">
        <v>30</v>
      </c>
      <c r="I31" s="119"/>
      <c r="J31" s="43">
        <v>0.07</v>
      </c>
      <c r="K31" s="119"/>
      <c r="L31" s="20">
        <v>0.12</v>
      </c>
      <c r="M31" s="21">
        <v>8</v>
      </c>
      <c r="N31" s="21"/>
      <c r="O31" s="46">
        <v>1</v>
      </c>
      <c r="P31" s="48">
        <f t="shared" si="0"/>
        <v>7</v>
      </c>
      <c r="Q31" s="49">
        <f t="shared" si="1"/>
        <v>8</v>
      </c>
      <c r="R31" s="48">
        <f t="shared" si="2"/>
        <v>1</v>
      </c>
      <c r="S31" s="49">
        <f t="shared" si="3"/>
        <v>1</v>
      </c>
      <c r="T31" s="74"/>
      <c r="U31" s="75">
        <f t="shared" si="4"/>
        <v>1</v>
      </c>
      <c r="V31" s="50"/>
      <c r="W31" s="48">
        <f t="shared" si="5"/>
        <v>8</v>
      </c>
      <c r="X31" s="51"/>
      <c r="Y31" s="51"/>
      <c r="Z31" s="52"/>
      <c r="AA31" s="50"/>
      <c r="AB31" s="52">
        <f t="shared" si="6"/>
        <v>66.66666666666667</v>
      </c>
      <c r="AC31" s="52">
        <f t="shared" si="7"/>
        <v>9</v>
      </c>
    </row>
    <row r="32" spans="1:29" ht="11.25" customHeight="1" outlineLevel="5">
      <c r="A32" s="95" t="s">
        <v>29</v>
      </c>
      <c r="B32" s="95"/>
      <c r="C32" s="95"/>
      <c r="D32" s="95"/>
      <c r="E32" s="96">
        <v>245</v>
      </c>
      <c r="F32" s="96"/>
      <c r="G32" s="18">
        <v>10</v>
      </c>
      <c r="H32" s="18">
        <v>7</v>
      </c>
      <c r="I32" s="120"/>
      <c r="J32" s="43">
        <v>0.03</v>
      </c>
      <c r="K32" s="120"/>
      <c r="L32" s="20">
        <v>0.03</v>
      </c>
      <c r="M32" s="21">
        <v>2</v>
      </c>
      <c r="N32" s="21"/>
      <c r="O32" s="46">
        <v>1</v>
      </c>
      <c r="P32" s="53">
        <f t="shared" si="0"/>
        <v>1</v>
      </c>
      <c r="Q32" s="54">
        <f t="shared" si="1"/>
        <v>2</v>
      </c>
      <c r="R32" s="53">
        <f t="shared" si="2"/>
        <v>1</v>
      </c>
      <c r="S32" s="54">
        <f t="shared" si="3"/>
        <v>1</v>
      </c>
      <c r="T32" s="76"/>
      <c r="U32" s="77">
        <f t="shared" si="4"/>
        <v>1</v>
      </c>
      <c r="V32" s="55"/>
      <c r="W32" s="53">
        <f t="shared" si="5"/>
        <v>2</v>
      </c>
      <c r="X32" s="56">
        <f>W32/W31</f>
        <v>0.25</v>
      </c>
      <c r="Y32" s="56">
        <v>0.08346354166666667</v>
      </c>
      <c r="Z32" s="57">
        <f>(X32-Y32)*100/Y32</f>
        <v>199.53198127925114</v>
      </c>
      <c r="AA32" s="55"/>
      <c r="AB32" s="57">
        <f t="shared" si="6"/>
        <v>66.66666666666667</v>
      </c>
      <c r="AC32" s="57">
        <f t="shared" si="7"/>
        <v>3</v>
      </c>
    </row>
    <row r="33" spans="1:29" ht="11.25" customHeight="1" outlineLevel="5">
      <c r="A33" s="95" t="s">
        <v>30</v>
      </c>
      <c r="B33" s="95"/>
      <c r="C33" s="95"/>
      <c r="D33" s="95"/>
      <c r="E33" s="96">
        <v>255</v>
      </c>
      <c r="F33" s="96"/>
      <c r="G33" s="22"/>
      <c r="H33" s="18">
        <v>174</v>
      </c>
      <c r="I33" s="118">
        <f>SUM(J33:J36)</f>
        <v>2.0500000000000003</v>
      </c>
      <c r="J33" s="45">
        <v>0.8</v>
      </c>
      <c r="K33" s="118">
        <f>SUM(L33:L36)</f>
        <v>1.6</v>
      </c>
      <c r="L33" s="20">
        <v>0.68</v>
      </c>
      <c r="M33" s="21">
        <v>17</v>
      </c>
      <c r="N33" s="21"/>
      <c r="O33" s="46">
        <v>8</v>
      </c>
      <c r="P33" s="48">
        <f t="shared" si="0"/>
        <v>9</v>
      </c>
      <c r="Q33" s="49">
        <f t="shared" si="1"/>
        <v>41</v>
      </c>
      <c r="R33" s="48">
        <f t="shared" si="2"/>
        <v>32</v>
      </c>
      <c r="S33" s="49">
        <f t="shared" si="3"/>
        <v>32</v>
      </c>
      <c r="T33" s="74">
        <v>10</v>
      </c>
      <c r="U33" s="75">
        <f t="shared" si="4"/>
        <v>42</v>
      </c>
      <c r="V33" s="50"/>
      <c r="W33" s="48">
        <f t="shared" si="5"/>
        <v>51</v>
      </c>
      <c r="X33" s="51">
        <f>W33/W35</f>
        <v>1.1590909090909092</v>
      </c>
      <c r="Y33" s="51">
        <v>0.7070312499999999</v>
      </c>
      <c r="Z33" s="52">
        <f>(X33-Y33)*100/Y33</f>
        <v>63.93771973882475</v>
      </c>
      <c r="AA33" s="50"/>
      <c r="AB33" s="52">
        <f t="shared" si="6"/>
        <v>75</v>
      </c>
      <c r="AC33" s="52">
        <f t="shared" si="7"/>
        <v>59</v>
      </c>
    </row>
    <row r="34" spans="1:29" ht="11.25" customHeight="1" outlineLevel="5">
      <c r="A34" s="95" t="s">
        <v>31</v>
      </c>
      <c r="B34" s="95"/>
      <c r="C34" s="95"/>
      <c r="D34" s="95"/>
      <c r="E34" s="96">
        <v>244</v>
      </c>
      <c r="F34" s="96"/>
      <c r="G34" s="18">
        <v>11</v>
      </c>
      <c r="H34" s="18">
        <v>72</v>
      </c>
      <c r="I34" s="119"/>
      <c r="J34" s="43">
        <v>0.49</v>
      </c>
      <c r="K34" s="119"/>
      <c r="L34" s="23">
        <v>0.3</v>
      </c>
      <c r="M34" s="21">
        <v>13</v>
      </c>
      <c r="N34" s="21"/>
      <c r="O34" s="46">
        <v>2</v>
      </c>
      <c r="P34" s="48">
        <f t="shared" si="0"/>
        <v>11</v>
      </c>
      <c r="Q34" s="49">
        <f t="shared" si="1"/>
        <v>18</v>
      </c>
      <c r="R34" s="48">
        <f t="shared" si="2"/>
        <v>7</v>
      </c>
      <c r="S34" s="49">
        <f t="shared" si="3"/>
        <v>7</v>
      </c>
      <c r="T34" s="74">
        <v>4</v>
      </c>
      <c r="U34" s="75">
        <f t="shared" si="4"/>
        <v>11</v>
      </c>
      <c r="V34" s="50"/>
      <c r="W34" s="48">
        <f t="shared" si="5"/>
        <v>22</v>
      </c>
      <c r="X34" s="51">
        <f>W34/W35</f>
        <v>0.5</v>
      </c>
      <c r="Y34" s="51">
        <v>0.35156250000000006</v>
      </c>
      <c r="Z34" s="52">
        <f>(X34-Y34)*100/Y34</f>
        <v>42.2222222222222</v>
      </c>
      <c r="AA34" s="50"/>
      <c r="AB34" s="52">
        <f t="shared" si="6"/>
        <v>73.33333333333334</v>
      </c>
      <c r="AC34" s="52">
        <f t="shared" si="7"/>
        <v>24</v>
      </c>
    </row>
    <row r="35" spans="1:29" ht="11.25" customHeight="1" outlineLevel="5">
      <c r="A35" s="95" t="s">
        <v>32</v>
      </c>
      <c r="B35" s="95"/>
      <c r="C35" s="95"/>
      <c r="D35" s="95"/>
      <c r="E35" s="96">
        <v>246</v>
      </c>
      <c r="F35" s="96"/>
      <c r="G35" s="18">
        <v>9</v>
      </c>
      <c r="H35" s="18">
        <v>143</v>
      </c>
      <c r="I35" s="119"/>
      <c r="J35" s="43">
        <v>0.68</v>
      </c>
      <c r="K35" s="119"/>
      <c r="L35" s="20">
        <v>0.58</v>
      </c>
      <c r="M35" s="21">
        <v>45</v>
      </c>
      <c r="N35" s="21"/>
      <c r="O35" s="46">
        <v>8</v>
      </c>
      <c r="P35" s="48">
        <f t="shared" si="0"/>
        <v>37</v>
      </c>
      <c r="Q35" s="49">
        <f t="shared" si="1"/>
        <v>35</v>
      </c>
      <c r="R35" s="48">
        <f t="shared" si="2"/>
        <v>-2</v>
      </c>
      <c r="S35" s="49">
        <f t="shared" si="3"/>
        <v>0</v>
      </c>
      <c r="T35" s="74">
        <v>7</v>
      </c>
      <c r="U35" s="75">
        <f t="shared" si="4"/>
        <v>7</v>
      </c>
      <c r="V35" s="50"/>
      <c r="W35" s="48">
        <f t="shared" si="5"/>
        <v>44</v>
      </c>
      <c r="X35" s="51"/>
      <c r="Y35" s="51"/>
      <c r="Z35" s="52"/>
      <c r="AA35" s="50"/>
      <c r="AB35" s="52">
        <f t="shared" si="6"/>
        <v>75.86206896551725</v>
      </c>
      <c r="AC35" s="52">
        <f t="shared" si="7"/>
        <v>52</v>
      </c>
    </row>
    <row r="36" spans="1:29" ht="11.25" customHeight="1" outlineLevel="5">
      <c r="A36" s="95" t="s">
        <v>33</v>
      </c>
      <c r="B36" s="95"/>
      <c r="C36" s="95"/>
      <c r="D36" s="95"/>
      <c r="E36" s="96">
        <v>255</v>
      </c>
      <c r="F36" s="96"/>
      <c r="G36" s="22"/>
      <c r="H36" s="18">
        <v>11</v>
      </c>
      <c r="I36" s="120"/>
      <c r="J36" s="43">
        <v>0.08</v>
      </c>
      <c r="K36" s="120"/>
      <c r="L36" s="20">
        <v>0.04</v>
      </c>
      <c r="M36" s="21">
        <v>1</v>
      </c>
      <c r="N36" s="21"/>
      <c r="O36" s="22"/>
      <c r="P36" s="53">
        <f t="shared" si="0"/>
        <v>1</v>
      </c>
      <c r="Q36" s="54">
        <f t="shared" si="1"/>
        <v>3</v>
      </c>
      <c r="R36" s="53">
        <f t="shared" si="2"/>
        <v>2</v>
      </c>
      <c r="S36" s="54">
        <f t="shared" si="3"/>
        <v>2</v>
      </c>
      <c r="T36" s="76">
        <v>3</v>
      </c>
      <c r="U36" s="77">
        <f t="shared" si="4"/>
        <v>5</v>
      </c>
      <c r="V36" s="55"/>
      <c r="W36" s="53">
        <f t="shared" si="5"/>
        <v>6</v>
      </c>
      <c r="X36" s="56">
        <f>W36/W35</f>
        <v>0.13636363636363635</v>
      </c>
      <c r="Y36" s="56">
        <v>0.08346354166666667</v>
      </c>
      <c r="Z36" s="57">
        <f>(X36-Y36)*100/Y36</f>
        <v>63.381080697773356</v>
      </c>
      <c r="AA36" s="55"/>
      <c r="AB36" s="57">
        <f t="shared" si="6"/>
        <v>150</v>
      </c>
      <c r="AC36" s="57">
        <f t="shared" si="7"/>
        <v>6</v>
      </c>
    </row>
    <row r="37" spans="1:29" ht="11.25" customHeight="1" outlineLevel="5">
      <c r="A37" s="95" t="s">
        <v>34</v>
      </c>
      <c r="B37" s="95"/>
      <c r="C37" s="95"/>
      <c r="D37" s="95"/>
      <c r="E37" s="96">
        <v>255</v>
      </c>
      <c r="F37" s="96"/>
      <c r="G37" s="22"/>
      <c r="H37" s="18">
        <v>40</v>
      </c>
      <c r="I37" s="118">
        <f>SUM(J37:J40)</f>
        <v>0.69</v>
      </c>
      <c r="J37" s="43">
        <v>0.15</v>
      </c>
      <c r="K37" s="118">
        <f>SUM(L37:L40)</f>
        <v>0.77</v>
      </c>
      <c r="L37" s="20">
        <v>0.16</v>
      </c>
      <c r="M37" s="21">
        <v>18</v>
      </c>
      <c r="N37" s="21"/>
      <c r="O37" s="46">
        <v>2</v>
      </c>
      <c r="P37" s="48">
        <f t="shared" si="0"/>
        <v>16</v>
      </c>
      <c r="Q37" s="49">
        <f t="shared" si="1"/>
        <v>10</v>
      </c>
      <c r="R37" s="48">
        <f t="shared" si="2"/>
        <v>-6</v>
      </c>
      <c r="S37" s="49">
        <f t="shared" si="3"/>
        <v>0</v>
      </c>
      <c r="T37" s="74">
        <v>3</v>
      </c>
      <c r="U37" s="75">
        <f t="shared" si="4"/>
        <v>3</v>
      </c>
      <c r="V37" s="50"/>
      <c r="W37" s="48">
        <f t="shared" si="5"/>
        <v>19</v>
      </c>
      <c r="X37" s="51">
        <f>W37/W39</f>
        <v>0.7307692307692307</v>
      </c>
      <c r="Y37" s="51">
        <v>0.7070312499999999</v>
      </c>
      <c r="Z37" s="52">
        <f>(X37-Y37)*100/Y37</f>
        <v>3.3574160645983953</v>
      </c>
      <c r="AA37" s="50"/>
      <c r="AB37" s="52">
        <f t="shared" si="6"/>
        <v>118.75</v>
      </c>
      <c r="AC37" s="52">
        <f t="shared" si="7"/>
        <v>21</v>
      </c>
    </row>
    <row r="38" spans="1:29" ht="11.25" customHeight="1" outlineLevel="5">
      <c r="A38" s="95" t="s">
        <v>35</v>
      </c>
      <c r="B38" s="95"/>
      <c r="C38" s="95"/>
      <c r="D38" s="95"/>
      <c r="E38" s="96">
        <v>229</v>
      </c>
      <c r="F38" s="96"/>
      <c r="G38" s="18">
        <v>26</v>
      </c>
      <c r="H38" s="18">
        <v>34</v>
      </c>
      <c r="I38" s="119"/>
      <c r="J38" s="43">
        <v>0.12</v>
      </c>
      <c r="K38" s="119"/>
      <c r="L38" s="20">
        <v>0.15</v>
      </c>
      <c r="M38" s="21">
        <v>9</v>
      </c>
      <c r="N38" s="21"/>
      <c r="O38" s="46">
        <v>1</v>
      </c>
      <c r="P38" s="48">
        <f t="shared" si="0"/>
        <v>8</v>
      </c>
      <c r="Q38" s="49">
        <f t="shared" si="1"/>
        <v>9</v>
      </c>
      <c r="R38" s="48">
        <f t="shared" si="2"/>
        <v>1</v>
      </c>
      <c r="S38" s="49">
        <f t="shared" si="3"/>
        <v>1</v>
      </c>
      <c r="T38" s="74">
        <v>1</v>
      </c>
      <c r="U38" s="75">
        <f t="shared" si="4"/>
        <v>2</v>
      </c>
      <c r="V38" s="50"/>
      <c r="W38" s="48">
        <f t="shared" si="5"/>
        <v>10</v>
      </c>
      <c r="X38" s="51">
        <f>W38/W39</f>
        <v>0.38461538461538464</v>
      </c>
      <c r="Y38" s="51">
        <v>0.35156250000000006</v>
      </c>
      <c r="Z38" s="52">
        <f>(X38-Y38)*100/Y38</f>
        <v>9.40170940170939</v>
      </c>
      <c r="AA38" s="50"/>
      <c r="AB38" s="52">
        <f t="shared" si="6"/>
        <v>66.66666666666667</v>
      </c>
      <c r="AC38" s="52">
        <f t="shared" si="7"/>
        <v>11</v>
      </c>
    </row>
    <row r="39" spans="1:29" ht="11.25" customHeight="1" outlineLevel="5">
      <c r="A39" s="95" t="s">
        <v>36</v>
      </c>
      <c r="B39" s="95"/>
      <c r="C39" s="95"/>
      <c r="D39" s="95"/>
      <c r="E39" s="96">
        <v>240</v>
      </c>
      <c r="F39" s="96"/>
      <c r="G39" s="18">
        <v>15</v>
      </c>
      <c r="H39" s="18">
        <v>104</v>
      </c>
      <c r="I39" s="119"/>
      <c r="J39" s="43">
        <v>0.41</v>
      </c>
      <c r="K39" s="119"/>
      <c r="L39" s="20">
        <v>0.43</v>
      </c>
      <c r="M39" s="21">
        <v>16</v>
      </c>
      <c r="N39" s="21"/>
      <c r="O39" s="46">
        <v>2</v>
      </c>
      <c r="P39" s="48">
        <f t="shared" si="0"/>
        <v>14</v>
      </c>
      <c r="Q39" s="49">
        <f t="shared" si="1"/>
        <v>26</v>
      </c>
      <c r="R39" s="48">
        <f t="shared" si="2"/>
        <v>12</v>
      </c>
      <c r="S39" s="49">
        <f t="shared" si="3"/>
        <v>12</v>
      </c>
      <c r="T39" s="74"/>
      <c r="U39" s="75">
        <f t="shared" si="4"/>
        <v>12</v>
      </c>
      <c r="V39" s="50"/>
      <c r="W39" s="48">
        <f t="shared" si="5"/>
        <v>26</v>
      </c>
      <c r="X39" s="51"/>
      <c r="Y39" s="51"/>
      <c r="Z39" s="52"/>
      <c r="AA39" s="50"/>
      <c r="AB39" s="52">
        <f t="shared" si="6"/>
        <v>60.46511627906977</v>
      </c>
      <c r="AC39" s="52">
        <f t="shared" si="7"/>
        <v>28</v>
      </c>
    </row>
    <row r="40" spans="1:29" ht="11.25" customHeight="1" outlineLevel="5">
      <c r="A40" s="95" t="s">
        <v>37</v>
      </c>
      <c r="B40" s="95"/>
      <c r="C40" s="95"/>
      <c r="D40" s="95"/>
      <c r="E40" s="96">
        <v>255</v>
      </c>
      <c r="F40" s="96"/>
      <c r="G40" s="22"/>
      <c r="H40" s="18">
        <v>8</v>
      </c>
      <c r="I40" s="120"/>
      <c r="J40" s="43">
        <v>0.01</v>
      </c>
      <c r="K40" s="120"/>
      <c r="L40" s="20">
        <v>0.03</v>
      </c>
      <c r="M40" s="21">
        <v>5</v>
      </c>
      <c r="N40" s="21"/>
      <c r="O40" s="22"/>
      <c r="P40" s="53">
        <f t="shared" si="0"/>
        <v>5</v>
      </c>
      <c r="Q40" s="54">
        <f t="shared" si="1"/>
        <v>2</v>
      </c>
      <c r="R40" s="53">
        <f t="shared" si="2"/>
        <v>-3</v>
      </c>
      <c r="S40" s="54">
        <f t="shared" si="3"/>
        <v>0</v>
      </c>
      <c r="T40" s="76"/>
      <c r="U40" s="77">
        <f t="shared" si="4"/>
        <v>0</v>
      </c>
      <c r="V40" s="55"/>
      <c r="W40" s="53">
        <f t="shared" si="5"/>
        <v>5</v>
      </c>
      <c r="X40" s="56">
        <f>W40/W39</f>
        <v>0.19230769230769232</v>
      </c>
      <c r="Y40" s="56">
        <v>0.08346354166666667</v>
      </c>
      <c r="Z40" s="57">
        <f>(X40-Y40)*100/Y40</f>
        <v>130.40921636865477</v>
      </c>
      <c r="AA40" s="55"/>
      <c r="AB40" s="57">
        <f t="shared" si="6"/>
        <v>166.66666666666669</v>
      </c>
      <c r="AC40" s="57">
        <f t="shared" si="7"/>
        <v>5</v>
      </c>
    </row>
    <row r="41" spans="1:15" ht="11.25" customHeight="1" outlineLevel="4">
      <c r="A41" s="99" t="s">
        <v>38</v>
      </c>
      <c r="B41" s="99"/>
      <c r="C41" s="99"/>
      <c r="D41" s="99"/>
      <c r="E41" s="96">
        <v>231</v>
      </c>
      <c r="F41" s="96"/>
      <c r="G41" s="18">
        <v>24</v>
      </c>
      <c r="H41" s="19">
        <v>1108</v>
      </c>
      <c r="I41" s="85"/>
      <c r="J41" s="43">
        <v>5.21</v>
      </c>
      <c r="K41" s="89"/>
      <c r="L41" s="20">
        <v>4.52</v>
      </c>
      <c r="M41" s="21">
        <v>263</v>
      </c>
      <c r="N41" s="21"/>
      <c r="O41" s="22"/>
    </row>
    <row r="42" spans="1:29" ht="11.25" customHeight="1" outlineLevel="5">
      <c r="A42" s="95" t="s">
        <v>39</v>
      </c>
      <c r="B42" s="95"/>
      <c r="C42" s="95"/>
      <c r="D42" s="95"/>
      <c r="E42" s="96">
        <v>255</v>
      </c>
      <c r="F42" s="96"/>
      <c r="G42" s="22"/>
      <c r="H42" s="18">
        <v>24</v>
      </c>
      <c r="I42" s="118">
        <f>SUM(J42:J45)</f>
        <v>0.44</v>
      </c>
      <c r="J42" s="43">
        <v>0.09</v>
      </c>
      <c r="K42" s="118">
        <f>SUM(L42:L45)</f>
        <v>0.45999999999999996</v>
      </c>
      <c r="L42" s="20">
        <v>0.09</v>
      </c>
      <c r="M42" s="21">
        <v>5</v>
      </c>
      <c r="N42" s="21"/>
      <c r="O42" s="22"/>
      <c r="P42" s="48">
        <f aca="true" t="shared" si="8" ref="P42:P65">M42-O42+N42</f>
        <v>5</v>
      </c>
      <c r="Q42" s="49">
        <f aca="true" t="shared" si="9" ref="Q42:Q65">ROUNDUP($Q$10*L42,0)</f>
        <v>6</v>
      </c>
      <c r="R42" s="48">
        <f aca="true" t="shared" si="10" ref="R42:R65">Q42-P42</f>
        <v>1</v>
      </c>
      <c r="S42" s="49">
        <f aca="true" t="shared" si="11" ref="S42:S65">IF(R42&gt;0,R42,0)</f>
        <v>1</v>
      </c>
      <c r="T42" s="74">
        <v>4</v>
      </c>
      <c r="U42" s="75">
        <f aca="true" t="shared" si="12" ref="U42:U65">S42+T42</f>
        <v>5</v>
      </c>
      <c r="V42" s="50"/>
      <c r="W42" s="48">
        <f aca="true" t="shared" si="13" ref="W42:W65">M42+U42-O42</f>
        <v>10</v>
      </c>
      <c r="X42" s="51">
        <f>W42/W44</f>
        <v>0.7142857142857143</v>
      </c>
      <c r="Y42" s="51">
        <v>0.7070312499999999</v>
      </c>
      <c r="Z42" s="52">
        <f>(X42-Y42)*100/Y42</f>
        <v>1.026045777427011</v>
      </c>
      <c r="AA42" s="50"/>
      <c r="AB42" s="52">
        <f aca="true" t="shared" si="14" ref="AB42:AB65">W42/L42</f>
        <v>111.11111111111111</v>
      </c>
      <c r="AC42" s="52">
        <f aca="true" t="shared" si="15" ref="AC42:AC65">U42+M42</f>
        <v>10</v>
      </c>
    </row>
    <row r="43" spans="1:29" ht="11.25" customHeight="1" outlineLevel="5">
      <c r="A43" s="95" t="s">
        <v>40</v>
      </c>
      <c r="B43" s="95"/>
      <c r="C43" s="95"/>
      <c r="D43" s="95"/>
      <c r="E43" s="96">
        <v>230</v>
      </c>
      <c r="F43" s="96"/>
      <c r="G43" s="18">
        <v>25</v>
      </c>
      <c r="H43" s="18">
        <v>27</v>
      </c>
      <c r="I43" s="119"/>
      <c r="J43" s="43">
        <v>0.16</v>
      </c>
      <c r="K43" s="119"/>
      <c r="L43" s="20">
        <v>0.12</v>
      </c>
      <c r="M43" s="21">
        <v>6</v>
      </c>
      <c r="N43" s="21">
        <v>3</v>
      </c>
      <c r="O43" s="46">
        <v>6</v>
      </c>
      <c r="P43" s="48">
        <f t="shared" si="8"/>
        <v>3</v>
      </c>
      <c r="Q43" s="49">
        <f t="shared" si="9"/>
        <v>8</v>
      </c>
      <c r="R43" s="48">
        <f t="shared" si="10"/>
        <v>5</v>
      </c>
      <c r="S43" s="49">
        <f t="shared" si="11"/>
        <v>5</v>
      </c>
      <c r="T43" s="74"/>
      <c r="U43" s="75">
        <f t="shared" si="12"/>
        <v>5</v>
      </c>
      <c r="V43" s="50"/>
      <c r="W43" s="48">
        <f t="shared" si="13"/>
        <v>5</v>
      </c>
      <c r="X43" s="51">
        <f>W43/W44</f>
        <v>0.35714285714285715</v>
      </c>
      <c r="Y43" s="51">
        <v>0.35156250000000006</v>
      </c>
      <c r="Z43" s="52">
        <f>(X43-Y43)*100/Y43</f>
        <v>1.5873015873015734</v>
      </c>
      <c r="AA43" s="50"/>
      <c r="AB43" s="52">
        <f t="shared" si="14"/>
        <v>41.66666666666667</v>
      </c>
      <c r="AC43" s="52">
        <f t="shared" si="15"/>
        <v>11</v>
      </c>
    </row>
    <row r="44" spans="1:29" ht="11.25" customHeight="1" outlineLevel="5">
      <c r="A44" s="95" t="s">
        <v>41</v>
      </c>
      <c r="B44" s="95"/>
      <c r="C44" s="95"/>
      <c r="D44" s="95"/>
      <c r="E44" s="96">
        <v>254</v>
      </c>
      <c r="F44" s="96"/>
      <c r="G44" s="18">
        <v>1</v>
      </c>
      <c r="H44" s="18">
        <v>57</v>
      </c>
      <c r="I44" s="119"/>
      <c r="J44" s="43">
        <v>0.18</v>
      </c>
      <c r="K44" s="119"/>
      <c r="L44" s="20">
        <v>0.22</v>
      </c>
      <c r="M44" s="21">
        <v>9</v>
      </c>
      <c r="N44" s="21"/>
      <c r="O44" s="22"/>
      <c r="P44" s="48">
        <f t="shared" si="8"/>
        <v>9</v>
      </c>
      <c r="Q44" s="49">
        <f t="shared" si="9"/>
        <v>14</v>
      </c>
      <c r="R44" s="48">
        <f t="shared" si="10"/>
        <v>5</v>
      </c>
      <c r="S44" s="49">
        <f t="shared" si="11"/>
        <v>5</v>
      </c>
      <c r="T44" s="74"/>
      <c r="U44" s="75">
        <f t="shared" si="12"/>
        <v>5</v>
      </c>
      <c r="V44" s="50"/>
      <c r="W44" s="48">
        <f t="shared" si="13"/>
        <v>14</v>
      </c>
      <c r="X44" s="51"/>
      <c r="Y44" s="51"/>
      <c r="Z44" s="52"/>
      <c r="AA44" s="50"/>
      <c r="AB44" s="52">
        <f t="shared" si="14"/>
        <v>63.63636363636363</v>
      </c>
      <c r="AC44" s="52">
        <f t="shared" si="15"/>
        <v>14</v>
      </c>
    </row>
    <row r="45" spans="1:29" ht="11.25" customHeight="1" outlineLevel="5">
      <c r="A45" s="95" t="s">
        <v>42</v>
      </c>
      <c r="B45" s="95"/>
      <c r="C45" s="95"/>
      <c r="D45" s="95"/>
      <c r="E45" s="96">
        <v>230</v>
      </c>
      <c r="F45" s="96"/>
      <c r="G45" s="18">
        <v>25</v>
      </c>
      <c r="H45" s="18">
        <v>8</v>
      </c>
      <c r="I45" s="120"/>
      <c r="J45" s="43">
        <v>0.01</v>
      </c>
      <c r="K45" s="120"/>
      <c r="L45" s="20">
        <v>0.03</v>
      </c>
      <c r="M45" s="21">
        <v>7</v>
      </c>
      <c r="N45" s="21">
        <v>2</v>
      </c>
      <c r="O45" s="46">
        <v>7</v>
      </c>
      <c r="P45" s="53">
        <f t="shared" si="8"/>
        <v>2</v>
      </c>
      <c r="Q45" s="54">
        <f t="shared" si="9"/>
        <v>2</v>
      </c>
      <c r="R45" s="53">
        <f t="shared" si="10"/>
        <v>0</v>
      </c>
      <c r="S45" s="54">
        <f t="shared" si="11"/>
        <v>0</v>
      </c>
      <c r="T45" s="76">
        <v>2</v>
      </c>
      <c r="U45" s="77">
        <f t="shared" si="12"/>
        <v>2</v>
      </c>
      <c r="V45" s="55"/>
      <c r="W45" s="53">
        <f t="shared" si="13"/>
        <v>2</v>
      </c>
      <c r="X45" s="56">
        <f>W45/W44</f>
        <v>0.14285714285714285</v>
      </c>
      <c r="Y45" s="56">
        <v>0.08346354166666667</v>
      </c>
      <c r="Z45" s="57">
        <f>(X45-Y45)*100/Y45</f>
        <v>71.16113215957208</v>
      </c>
      <c r="AA45" s="55"/>
      <c r="AB45" s="57">
        <f t="shared" si="14"/>
        <v>66.66666666666667</v>
      </c>
      <c r="AC45" s="57">
        <f t="shared" si="15"/>
        <v>9</v>
      </c>
    </row>
    <row r="46" spans="1:29" ht="11.25" customHeight="1" outlineLevel="5">
      <c r="A46" s="95" t="s">
        <v>43</v>
      </c>
      <c r="B46" s="95"/>
      <c r="C46" s="95"/>
      <c r="D46" s="95"/>
      <c r="E46" s="96">
        <v>197</v>
      </c>
      <c r="F46" s="96"/>
      <c r="G46" s="18">
        <v>58</v>
      </c>
      <c r="H46" s="18">
        <v>20</v>
      </c>
      <c r="I46" s="118">
        <f>SUM(J46:J49)</f>
        <v>0.261</v>
      </c>
      <c r="J46" s="43">
        <v>0.07</v>
      </c>
      <c r="K46" s="118">
        <f>SUM(L46:L49)</f>
        <v>0.271</v>
      </c>
      <c r="L46" s="23">
        <v>0.1</v>
      </c>
      <c r="M46" s="21">
        <v>9</v>
      </c>
      <c r="N46" s="21"/>
      <c r="O46" s="22"/>
      <c r="P46" s="48">
        <f t="shared" si="8"/>
        <v>9</v>
      </c>
      <c r="Q46" s="49">
        <f t="shared" si="9"/>
        <v>6</v>
      </c>
      <c r="R46" s="48">
        <f t="shared" si="10"/>
        <v>-3</v>
      </c>
      <c r="S46" s="49">
        <f t="shared" si="11"/>
        <v>0</v>
      </c>
      <c r="T46" s="74"/>
      <c r="U46" s="75">
        <f t="shared" si="12"/>
        <v>0</v>
      </c>
      <c r="V46" s="50"/>
      <c r="W46" s="48">
        <f t="shared" si="13"/>
        <v>9</v>
      </c>
      <c r="X46" s="51">
        <f>W46/W48</f>
        <v>0.9</v>
      </c>
      <c r="Y46" s="51">
        <v>0.7070312499999999</v>
      </c>
      <c r="Z46" s="52">
        <f>(X46-Y46)*100/Y46</f>
        <v>27.292817679558034</v>
      </c>
      <c r="AA46" s="50"/>
      <c r="AB46" s="52">
        <f t="shared" si="14"/>
        <v>90</v>
      </c>
      <c r="AC46" s="52">
        <f t="shared" si="15"/>
        <v>9</v>
      </c>
    </row>
    <row r="47" spans="1:29" ht="11.25" customHeight="1" outlineLevel="5">
      <c r="A47" s="95" t="s">
        <v>44</v>
      </c>
      <c r="B47" s="95"/>
      <c r="C47" s="95"/>
      <c r="D47" s="95"/>
      <c r="E47" s="96">
        <v>197</v>
      </c>
      <c r="F47" s="96"/>
      <c r="G47" s="18">
        <v>58</v>
      </c>
      <c r="H47" s="18">
        <v>5</v>
      </c>
      <c r="I47" s="119"/>
      <c r="J47" s="43">
        <v>0.03</v>
      </c>
      <c r="K47" s="119"/>
      <c r="L47" s="20">
        <v>0.03</v>
      </c>
      <c r="M47" s="21">
        <v>9</v>
      </c>
      <c r="N47" s="21"/>
      <c r="O47" s="22"/>
      <c r="P47" s="48">
        <f t="shared" si="8"/>
        <v>9</v>
      </c>
      <c r="Q47" s="49">
        <f t="shared" si="9"/>
        <v>2</v>
      </c>
      <c r="R47" s="48">
        <f t="shared" si="10"/>
        <v>-7</v>
      </c>
      <c r="S47" s="49">
        <f t="shared" si="11"/>
        <v>0</v>
      </c>
      <c r="T47" s="74"/>
      <c r="U47" s="75">
        <f t="shared" si="12"/>
        <v>0</v>
      </c>
      <c r="V47" s="50"/>
      <c r="W47" s="48">
        <f t="shared" si="13"/>
        <v>9</v>
      </c>
      <c r="X47" s="51">
        <f>W47/W48</f>
        <v>0.9</v>
      </c>
      <c r="Y47" s="51">
        <v>0.35156250000000006</v>
      </c>
      <c r="Z47" s="52">
        <f>(X47-Y47)*100/Y47</f>
        <v>155.99999999999994</v>
      </c>
      <c r="AA47" s="50"/>
      <c r="AB47" s="52">
        <f t="shared" si="14"/>
        <v>300</v>
      </c>
      <c r="AC47" s="52">
        <f t="shared" si="15"/>
        <v>9</v>
      </c>
    </row>
    <row r="48" spans="1:29" ht="11.25" customHeight="1" outlineLevel="5">
      <c r="A48" s="95" t="s">
        <v>45</v>
      </c>
      <c r="B48" s="95"/>
      <c r="C48" s="95"/>
      <c r="D48" s="95"/>
      <c r="E48" s="96">
        <v>197</v>
      </c>
      <c r="F48" s="96"/>
      <c r="G48" s="18">
        <v>58</v>
      </c>
      <c r="H48" s="18">
        <v>27</v>
      </c>
      <c r="I48" s="119"/>
      <c r="J48" s="43">
        <v>0.16</v>
      </c>
      <c r="K48" s="119"/>
      <c r="L48" s="20">
        <v>0.14</v>
      </c>
      <c r="M48" s="21">
        <v>10</v>
      </c>
      <c r="N48" s="21"/>
      <c r="O48" s="22"/>
      <c r="P48" s="48">
        <f t="shared" si="8"/>
        <v>10</v>
      </c>
      <c r="Q48" s="49">
        <f t="shared" si="9"/>
        <v>9</v>
      </c>
      <c r="R48" s="48">
        <f t="shared" si="10"/>
        <v>-1</v>
      </c>
      <c r="S48" s="49">
        <f t="shared" si="11"/>
        <v>0</v>
      </c>
      <c r="T48" s="74"/>
      <c r="U48" s="75">
        <f t="shared" si="12"/>
        <v>0</v>
      </c>
      <c r="V48" s="50"/>
      <c r="W48" s="48">
        <f t="shared" si="13"/>
        <v>10</v>
      </c>
      <c r="X48" s="51"/>
      <c r="Y48" s="51"/>
      <c r="Z48" s="52"/>
      <c r="AA48" s="50"/>
      <c r="AB48" s="52">
        <f t="shared" si="14"/>
        <v>71.42857142857142</v>
      </c>
      <c r="AC48" s="52">
        <f t="shared" si="15"/>
        <v>10</v>
      </c>
    </row>
    <row r="49" spans="1:29" ht="11.25" customHeight="1" outlineLevel="5">
      <c r="A49" s="104" t="s">
        <v>46</v>
      </c>
      <c r="B49" s="104"/>
      <c r="C49" s="104"/>
      <c r="D49" s="104"/>
      <c r="E49" s="96">
        <v>197</v>
      </c>
      <c r="F49" s="96"/>
      <c r="G49" s="18">
        <v>58</v>
      </c>
      <c r="H49" s="24"/>
      <c r="I49" s="120"/>
      <c r="J49" s="44">
        <v>0.001</v>
      </c>
      <c r="K49" s="120"/>
      <c r="L49" s="24">
        <v>0.001</v>
      </c>
      <c r="M49" s="21">
        <v>4</v>
      </c>
      <c r="N49" s="21"/>
      <c r="O49" s="24"/>
      <c r="P49" s="53">
        <f t="shared" si="8"/>
        <v>4</v>
      </c>
      <c r="Q49" s="54">
        <f t="shared" si="9"/>
        <v>1</v>
      </c>
      <c r="R49" s="53">
        <f t="shared" si="10"/>
        <v>-3</v>
      </c>
      <c r="S49" s="54">
        <f t="shared" si="11"/>
        <v>0</v>
      </c>
      <c r="T49" s="76"/>
      <c r="U49" s="77">
        <f t="shared" si="12"/>
        <v>0</v>
      </c>
      <c r="V49" s="55"/>
      <c r="W49" s="53">
        <f t="shared" si="13"/>
        <v>4</v>
      </c>
      <c r="X49" s="56">
        <f>W49/W48</f>
        <v>0.4</v>
      </c>
      <c r="Y49" s="56">
        <v>0.08346354166666667</v>
      </c>
      <c r="Z49" s="57">
        <f>(X49-Y49)*100/Y49</f>
        <v>379.25117004680186</v>
      </c>
      <c r="AA49" s="55"/>
      <c r="AB49" s="57">
        <f t="shared" si="14"/>
        <v>4000</v>
      </c>
      <c r="AC49" s="57">
        <f t="shared" si="15"/>
        <v>4</v>
      </c>
    </row>
    <row r="50" spans="1:29" ht="11.25" customHeight="1" outlineLevel="5">
      <c r="A50" s="95" t="s">
        <v>47</v>
      </c>
      <c r="B50" s="95"/>
      <c r="C50" s="95"/>
      <c r="D50" s="95"/>
      <c r="E50" s="96">
        <v>253</v>
      </c>
      <c r="F50" s="96"/>
      <c r="G50" s="18">
        <v>2</v>
      </c>
      <c r="H50" s="18">
        <v>143</v>
      </c>
      <c r="I50" s="118">
        <f>SUM(J50:J53)</f>
        <v>1.97</v>
      </c>
      <c r="J50" s="43">
        <v>0.57</v>
      </c>
      <c r="K50" s="118">
        <f>SUM(L50:L53)</f>
        <v>1.9499999999999997</v>
      </c>
      <c r="L50" s="20">
        <v>0.57</v>
      </c>
      <c r="M50" s="21">
        <v>30</v>
      </c>
      <c r="N50" s="21"/>
      <c r="O50" s="46">
        <v>2</v>
      </c>
      <c r="P50" s="48">
        <f t="shared" si="8"/>
        <v>28</v>
      </c>
      <c r="Q50" s="49">
        <f t="shared" si="9"/>
        <v>35</v>
      </c>
      <c r="R50" s="48">
        <f t="shared" si="10"/>
        <v>7</v>
      </c>
      <c r="S50" s="49">
        <f t="shared" si="11"/>
        <v>7</v>
      </c>
      <c r="T50" s="74">
        <v>1</v>
      </c>
      <c r="U50" s="75">
        <f t="shared" si="12"/>
        <v>8</v>
      </c>
      <c r="V50" s="50"/>
      <c r="W50" s="48">
        <f t="shared" si="13"/>
        <v>36</v>
      </c>
      <c r="X50" s="51">
        <f>W50/W52</f>
        <v>0.7058823529411765</v>
      </c>
      <c r="Y50" s="51">
        <v>0.7070312499999999</v>
      </c>
      <c r="Z50" s="52">
        <f>(X50-Y50)*100/Y50</f>
        <v>-0.16249593760153783</v>
      </c>
      <c r="AA50" s="50"/>
      <c r="AB50" s="52">
        <f t="shared" si="14"/>
        <v>63.15789473684211</v>
      </c>
      <c r="AC50" s="52">
        <f t="shared" si="15"/>
        <v>38</v>
      </c>
    </row>
    <row r="51" spans="1:29" ht="11.25" customHeight="1" outlineLevel="5">
      <c r="A51" s="95" t="s">
        <v>48</v>
      </c>
      <c r="B51" s="95"/>
      <c r="C51" s="95"/>
      <c r="D51" s="95"/>
      <c r="E51" s="96">
        <v>237</v>
      </c>
      <c r="F51" s="96"/>
      <c r="G51" s="18">
        <v>18</v>
      </c>
      <c r="H51" s="18">
        <v>85</v>
      </c>
      <c r="I51" s="119"/>
      <c r="J51" s="43">
        <v>0.32</v>
      </c>
      <c r="K51" s="119"/>
      <c r="L51" s="20">
        <v>0.36</v>
      </c>
      <c r="M51" s="21">
        <v>18</v>
      </c>
      <c r="N51" s="21"/>
      <c r="O51" s="46">
        <v>4</v>
      </c>
      <c r="P51" s="48">
        <f t="shared" si="8"/>
        <v>14</v>
      </c>
      <c r="Q51" s="49">
        <f t="shared" si="9"/>
        <v>22</v>
      </c>
      <c r="R51" s="48">
        <f t="shared" si="10"/>
        <v>8</v>
      </c>
      <c r="S51" s="49">
        <f t="shared" si="11"/>
        <v>8</v>
      </c>
      <c r="T51" s="74"/>
      <c r="U51" s="75">
        <f t="shared" si="12"/>
        <v>8</v>
      </c>
      <c r="V51" s="50"/>
      <c r="W51" s="48">
        <f t="shared" si="13"/>
        <v>22</v>
      </c>
      <c r="X51" s="51">
        <f>W51/W52</f>
        <v>0.43137254901960786</v>
      </c>
      <c r="Y51" s="51">
        <v>0.35156250000000006</v>
      </c>
      <c r="Z51" s="52">
        <f>(X51-Y51)*100/Y51</f>
        <v>22.70152505446622</v>
      </c>
      <c r="AA51" s="50"/>
      <c r="AB51" s="52">
        <f t="shared" si="14"/>
        <v>61.111111111111114</v>
      </c>
      <c r="AC51" s="52">
        <f t="shared" si="15"/>
        <v>26</v>
      </c>
    </row>
    <row r="52" spans="1:29" ht="11.25" customHeight="1" outlineLevel="5">
      <c r="A52" s="95" t="s">
        <v>49</v>
      </c>
      <c r="B52" s="95"/>
      <c r="C52" s="95"/>
      <c r="D52" s="95"/>
      <c r="E52" s="96">
        <v>253</v>
      </c>
      <c r="F52" s="96"/>
      <c r="G52" s="18">
        <v>2</v>
      </c>
      <c r="H52" s="18">
        <v>215</v>
      </c>
      <c r="I52" s="119"/>
      <c r="J52" s="43">
        <v>1.04</v>
      </c>
      <c r="K52" s="119"/>
      <c r="L52" s="20">
        <v>0.85</v>
      </c>
      <c r="M52" s="21">
        <v>40</v>
      </c>
      <c r="N52" s="21"/>
      <c r="O52" s="46">
        <v>7</v>
      </c>
      <c r="P52" s="48">
        <f t="shared" si="8"/>
        <v>33</v>
      </c>
      <c r="Q52" s="49">
        <f t="shared" si="9"/>
        <v>51</v>
      </c>
      <c r="R52" s="48">
        <f t="shared" si="10"/>
        <v>18</v>
      </c>
      <c r="S52" s="49">
        <f t="shared" si="11"/>
        <v>18</v>
      </c>
      <c r="T52" s="74"/>
      <c r="U52" s="75">
        <f t="shared" si="12"/>
        <v>18</v>
      </c>
      <c r="V52" s="50"/>
      <c r="W52" s="48">
        <f t="shared" si="13"/>
        <v>51</v>
      </c>
      <c r="X52" s="51"/>
      <c r="Y52" s="51"/>
      <c r="Z52" s="52"/>
      <c r="AA52" s="50"/>
      <c r="AB52" s="52">
        <f t="shared" si="14"/>
        <v>60</v>
      </c>
      <c r="AC52" s="52">
        <f t="shared" si="15"/>
        <v>58</v>
      </c>
    </row>
    <row r="53" spans="1:29" ht="11.25" customHeight="1" outlineLevel="5">
      <c r="A53" s="95" t="s">
        <v>50</v>
      </c>
      <c r="B53" s="95"/>
      <c r="C53" s="95"/>
      <c r="D53" s="95"/>
      <c r="E53" s="96">
        <v>255</v>
      </c>
      <c r="F53" s="96"/>
      <c r="G53" s="22"/>
      <c r="H53" s="18">
        <v>44</v>
      </c>
      <c r="I53" s="120"/>
      <c r="J53" s="43">
        <v>0.04</v>
      </c>
      <c r="K53" s="120"/>
      <c r="L53" s="20">
        <v>0.17</v>
      </c>
      <c r="M53" s="21">
        <v>9</v>
      </c>
      <c r="N53" s="21"/>
      <c r="O53" s="47"/>
      <c r="P53" s="53">
        <f t="shared" si="8"/>
        <v>9</v>
      </c>
      <c r="Q53" s="54">
        <f t="shared" si="9"/>
        <v>11</v>
      </c>
      <c r="R53" s="53">
        <f t="shared" si="10"/>
        <v>2</v>
      </c>
      <c r="S53" s="54">
        <f t="shared" si="11"/>
        <v>2</v>
      </c>
      <c r="T53" s="76"/>
      <c r="U53" s="77">
        <f t="shared" si="12"/>
        <v>2</v>
      </c>
      <c r="V53" s="55"/>
      <c r="W53" s="53">
        <f t="shared" si="13"/>
        <v>11</v>
      </c>
      <c r="X53" s="56">
        <f>W53/W52</f>
        <v>0.21568627450980393</v>
      </c>
      <c r="Y53" s="56">
        <v>0.08346354166666667</v>
      </c>
      <c r="Z53" s="57">
        <f>(X53-Y53)*100/Y53</f>
        <v>158.41974855464807</v>
      </c>
      <c r="AA53" s="55"/>
      <c r="AB53" s="57">
        <f t="shared" si="14"/>
        <v>64.70588235294117</v>
      </c>
      <c r="AC53" s="57">
        <f t="shared" si="15"/>
        <v>11</v>
      </c>
    </row>
    <row r="54" spans="1:29" ht="11.25" customHeight="1" outlineLevel="5">
      <c r="A54" s="95" t="s">
        <v>51</v>
      </c>
      <c r="B54" s="95"/>
      <c r="C54" s="95"/>
      <c r="D54" s="95"/>
      <c r="E54" s="96">
        <v>229</v>
      </c>
      <c r="F54" s="96"/>
      <c r="G54" s="18">
        <v>26</v>
      </c>
      <c r="H54" s="18">
        <v>15</v>
      </c>
      <c r="I54" s="118">
        <f>SUM(J54:J57)</f>
        <v>0.25</v>
      </c>
      <c r="J54" s="45">
        <v>0.1</v>
      </c>
      <c r="K54" s="118">
        <f>SUM(L54:L57)</f>
        <v>0.2</v>
      </c>
      <c r="L54" s="20">
        <v>0.07</v>
      </c>
      <c r="M54" s="21">
        <v>5</v>
      </c>
      <c r="N54" s="21"/>
      <c r="O54" s="22"/>
      <c r="P54" s="48">
        <f t="shared" si="8"/>
        <v>5</v>
      </c>
      <c r="Q54" s="49">
        <f t="shared" si="9"/>
        <v>5</v>
      </c>
      <c r="R54" s="48">
        <f t="shared" si="10"/>
        <v>0</v>
      </c>
      <c r="S54" s="49">
        <f t="shared" si="11"/>
        <v>0</v>
      </c>
      <c r="T54" s="74">
        <v>1</v>
      </c>
      <c r="U54" s="75">
        <f t="shared" si="12"/>
        <v>1</v>
      </c>
      <c r="V54" s="50"/>
      <c r="W54" s="48">
        <f t="shared" si="13"/>
        <v>6</v>
      </c>
      <c r="X54" s="51">
        <f>W54/W56</f>
        <v>0.8571428571428571</v>
      </c>
      <c r="Y54" s="51">
        <v>0.7070312499999999</v>
      </c>
      <c r="Z54" s="52">
        <f>(X54-Y54)*100/Y54</f>
        <v>21.231254932912403</v>
      </c>
      <c r="AA54" s="50"/>
      <c r="AB54" s="52">
        <f t="shared" si="14"/>
        <v>85.71428571428571</v>
      </c>
      <c r="AC54" s="52">
        <f t="shared" si="15"/>
        <v>6</v>
      </c>
    </row>
    <row r="55" spans="1:29" ht="11.25" customHeight="1" outlineLevel="5">
      <c r="A55" s="95" t="s">
        <v>52</v>
      </c>
      <c r="B55" s="95"/>
      <c r="C55" s="95"/>
      <c r="D55" s="95"/>
      <c r="E55" s="96">
        <v>213</v>
      </c>
      <c r="F55" s="96"/>
      <c r="G55" s="18">
        <v>42</v>
      </c>
      <c r="H55" s="18">
        <v>10</v>
      </c>
      <c r="I55" s="119"/>
      <c r="J55" s="43">
        <v>0.03</v>
      </c>
      <c r="K55" s="119"/>
      <c r="L55" s="20">
        <v>0.05</v>
      </c>
      <c r="M55" s="21">
        <v>3</v>
      </c>
      <c r="N55" s="21"/>
      <c r="O55" s="22"/>
      <c r="P55" s="48">
        <f t="shared" si="8"/>
        <v>3</v>
      </c>
      <c r="Q55" s="49">
        <f t="shared" si="9"/>
        <v>3</v>
      </c>
      <c r="R55" s="48">
        <f t="shared" si="10"/>
        <v>0</v>
      </c>
      <c r="S55" s="49">
        <f t="shared" si="11"/>
        <v>0</v>
      </c>
      <c r="T55" s="74">
        <v>1</v>
      </c>
      <c r="U55" s="75">
        <f t="shared" si="12"/>
        <v>1</v>
      </c>
      <c r="V55" s="50"/>
      <c r="W55" s="48">
        <f t="shared" si="13"/>
        <v>4</v>
      </c>
      <c r="X55" s="51">
        <f>W55/W56</f>
        <v>0.5714285714285714</v>
      </c>
      <c r="Y55" s="51">
        <v>0.35156250000000006</v>
      </c>
      <c r="Z55" s="52">
        <f>(X55-Y55)*100/Y55</f>
        <v>62.53968253968251</v>
      </c>
      <c r="AA55" s="50"/>
      <c r="AB55" s="52">
        <f t="shared" si="14"/>
        <v>80</v>
      </c>
      <c r="AC55" s="52">
        <f t="shared" si="15"/>
        <v>4</v>
      </c>
    </row>
    <row r="56" spans="1:29" ht="11.25" customHeight="1" outlineLevel="5">
      <c r="A56" s="95" t="s">
        <v>53</v>
      </c>
      <c r="B56" s="95"/>
      <c r="C56" s="95"/>
      <c r="D56" s="95"/>
      <c r="E56" s="96">
        <v>255</v>
      </c>
      <c r="F56" s="96"/>
      <c r="G56" s="22"/>
      <c r="H56" s="18">
        <v>19</v>
      </c>
      <c r="I56" s="119"/>
      <c r="J56" s="43">
        <v>0.11</v>
      </c>
      <c r="K56" s="119"/>
      <c r="L56" s="20">
        <v>0.07</v>
      </c>
      <c r="M56" s="21">
        <v>3</v>
      </c>
      <c r="N56" s="21"/>
      <c r="O56" s="22"/>
      <c r="P56" s="48">
        <f t="shared" si="8"/>
        <v>3</v>
      </c>
      <c r="Q56" s="49">
        <f t="shared" si="9"/>
        <v>5</v>
      </c>
      <c r="R56" s="48">
        <f t="shared" si="10"/>
        <v>2</v>
      </c>
      <c r="S56" s="49">
        <f t="shared" si="11"/>
        <v>2</v>
      </c>
      <c r="T56" s="74">
        <v>2</v>
      </c>
      <c r="U56" s="75">
        <f t="shared" si="12"/>
        <v>4</v>
      </c>
      <c r="V56" s="50"/>
      <c r="W56" s="48">
        <f t="shared" si="13"/>
        <v>7</v>
      </c>
      <c r="X56" s="51"/>
      <c r="Y56" s="51"/>
      <c r="Z56" s="52"/>
      <c r="AA56" s="50"/>
      <c r="AB56" s="52">
        <f t="shared" si="14"/>
        <v>99.99999999999999</v>
      </c>
      <c r="AC56" s="52">
        <f t="shared" si="15"/>
        <v>7</v>
      </c>
    </row>
    <row r="57" spans="1:29" ht="11.25" customHeight="1" outlineLevel="5">
      <c r="A57" s="95" t="s">
        <v>54</v>
      </c>
      <c r="B57" s="95"/>
      <c r="C57" s="95"/>
      <c r="D57" s="95"/>
      <c r="E57" s="96">
        <v>190</v>
      </c>
      <c r="F57" s="96"/>
      <c r="G57" s="18">
        <v>65</v>
      </c>
      <c r="H57" s="18">
        <v>2</v>
      </c>
      <c r="I57" s="120"/>
      <c r="J57" s="43">
        <v>0.01</v>
      </c>
      <c r="K57" s="120"/>
      <c r="L57" s="20">
        <v>0.01</v>
      </c>
      <c r="M57" s="21">
        <v>1</v>
      </c>
      <c r="N57" s="21"/>
      <c r="O57" s="22"/>
      <c r="P57" s="53">
        <f t="shared" si="8"/>
        <v>1</v>
      </c>
      <c r="Q57" s="54">
        <f t="shared" si="9"/>
        <v>1</v>
      </c>
      <c r="R57" s="53">
        <f t="shared" si="10"/>
        <v>0</v>
      </c>
      <c r="S57" s="54">
        <f t="shared" si="11"/>
        <v>0</v>
      </c>
      <c r="T57" s="76">
        <v>1</v>
      </c>
      <c r="U57" s="77">
        <f t="shared" si="12"/>
        <v>1</v>
      </c>
      <c r="V57" s="55"/>
      <c r="W57" s="53">
        <f t="shared" si="13"/>
        <v>2</v>
      </c>
      <c r="X57" s="56">
        <f>W57/W56</f>
        <v>0.2857142857142857</v>
      </c>
      <c r="Y57" s="56">
        <v>0.08346354166666667</v>
      </c>
      <c r="Z57" s="57">
        <f>(X57-Y57)*100/Y57</f>
        <v>242.32226431914415</v>
      </c>
      <c r="AA57" s="55"/>
      <c r="AB57" s="57">
        <f t="shared" si="14"/>
        <v>200</v>
      </c>
      <c r="AC57" s="57">
        <f t="shared" si="15"/>
        <v>2</v>
      </c>
    </row>
    <row r="58" spans="1:29" ht="11.25" customHeight="1" outlineLevel="5">
      <c r="A58" s="95" t="s">
        <v>55</v>
      </c>
      <c r="B58" s="95"/>
      <c r="C58" s="95"/>
      <c r="D58" s="95"/>
      <c r="E58" s="96">
        <v>250</v>
      </c>
      <c r="F58" s="96"/>
      <c r="G58" s="18">
        <v>5</v>
      </c>
      <c r="H58" s="18">
        <v>91</v>
      </c>
      <c r="I58" s="118">
        <f>SUM(J58:J61)</f>
        <v>1.6199999999999999</v>
      </c>
      <c r="J58" s="43">
        <v>0.41</v>
      </c>
      <c r="K58" s="118">
        <f>SUM(L58:L61)</f>
        <v>1.1700000000000002</v>
      </c>
      <c r="L58" s="20">
        <v>0.36</v>
      </c>
      <c r="M58" s="21">
        <v>15</v>
      </c>
      <c r="N58" s="21"/>
      <c r="O58" s="22"/>
      <c r="P58" s="48">
        <f t="shared" si="8"/>
        <v>15</v>
      </c>
      <c r="Q58" s="49">
        <f t="shared" si="9"/>
        <v>22</v>
      </c>
      <c r="R58" s="48">
        <f t="shared" si="10"/>
        <v>7</v>
      </c>
      <c r="S58" s="49">
        <f t="shared" si="11"/>
        <v>7</v>
      </c>
      <c r="T58" s="74">
        <v>6</v>
      </c>
      <c r="U58" s="75">
        <f t="shared" si="12"/>
        <v>13</v>
      </c>
      <c r="V58" s="50"/>
      <c r="W58" s="48">
        <f t="shared" si="13"/>
        <v>28</v>
      </c>
      <c r="X58" s="51">
        <f>W58/W60</f>
        <v>0.717948717948718</v>
      </c>
      <c r="Y58" s="51">
        <v>0.7070312499999999</v>
      </c>
      <c r="Z58" s="52">
        <f>(X58-Y58)*100/Y58</f>
        <v>1.5441280634650965</v>
      </c>
      <c r="AA58" s="50"/>
      <c r="AB58" s="52">
        <f t="shared" si="14"/>
        <v>77.77777777777779</v>
      </c>
      <c r="AC58" s="52">
        <f t="shared" si="15"/>
        <v>28</v>
      </c>
    </row>
    <row r="59" spans="1:29" ht="11.25" customHeight="1" outlineLevel="5">
      <c r="A59" s="95" t="s">
        <v>56</v>
      </c>
      <c r="B59" s="95"/>
      <c r="C59" s="95"/>
      <c r="D59" s="95"/>
      <c r="E59" s="96">
        <v>255</v>
      </c>
      <c r="F59" s="96"/>
      <c r="G59" s="22"/>
      <c r="H59" s="18">
        <v>50</v>
      </c>
      <c r="I59" s="119"/>
      <c r="J59" s="43">
        <v>0.23</v>
      </c>
      <c r="K59" s="119"/>
      <c r="L59" s="23">
        <v>0.2</v>
      </c>
      <c r="M59" s="21">
        <v>8</v>
      </c>
      <c r="N59" s="21"/>
      <c r="O59" s="46">
        <v>3</v>
      </c>
      <c r="P59" s="48">
        <f t="shared" si="8"/>
        <v>5</v>
      </c>
      <c r="Q59" s="49">
        <f t="shared" si="9"/>
        <v>12</v>
      </c>
      <c r="R59" s="48">
        <f t="shared" si="10"/>
        <v>7</v>
      </c>
      <c r="S59" s="49">
        <f t="shared" si="11"/>
        <v>7</v>
      </c>
      <c r="T59" s="74">
        <v>3</v>
      </c>
      <c r="U59" s="75">
        <f t="shared" si="12"/>
        <v>10</v>
      </c>
      <c r="V59" s="50"/>
      <c r="W59" s="48">
        <f t="shared" si="13"/>
        <v>15</v>
      </c>
      <c r="X59" s="51">
        <f>W59/W60</f>
        <v>0.38461538461538464</v>
      </c>
      <c r="Y59" s="51">
        <v>0.35156250000000006</v>
      </c>
      <c r="Z59" s="52">
        <f>(X59-Y59)*100/Y59</f>
        <v>9.40170940170939</v>
      </c>
      <c r="AA59" s="50"/>
      <c r="AB59" s="52">
        <f t="shared" si="14"/>
        <v>75</v>
      </c>
      <c r="AC59" s="52">
        <f t="shared" si="15"/>
        <v>18</v>
      </c>
    </row>
    <row r="60" spans="1:29" ht="11.25" customHeight="1" outlineLevel="5">
      <c r="A60" s="95" t="s">
        <v>57</v>
      </c>
      <c r="B60" s="95"/>
      <c r="C60" s="95"/>
      <c r="D60" s="95"/>
      <c r="E60" s="96">
        <v>237</v>
      </c>
      <c r="F60" s="96"/>
      <c r="G60" s="18">
        <v>18</v>
      </c>
      <c r="H60" s="18">
        <v>118</v>
      </c>
      <c r="I60" s="119"/>
      <c r="J60" s="43">
        <v>0.74</v>
      </c>
      <c r="K60" s="119"/>
      <c r="L60" s="23">
        <v>0.5</v>
      </c>
      <c r="M60" s="21">
        <v>20</v>
      </c>
      <c r="N60" s="21"/>
      <c r="O60" s="46">
        <v>4</v>
      </c>
      <c r="P60" s="48">
        <f t="shared" si="8"/>
        <v>16</v>
      </c>
      <c r="Q60" s="49">
        <f t="shared" si="9"/>
        <v>30</v>
      </c>
      <c r="R60" s="48">
        <f t="shared" si="10"/>
        <v>14</v>
      </c>
      <c r="S60" s="49">
        <f t="shared" si="11"/>
        <v>14</v>
      </c>
      <c r="T60" s="74">
        <v>9</v>
      </c>
      <c r="U60" s="75">
        <f t="shared" si="12"/>
        <v>23</v>
      </c>
      <c r="V60" s="50"/>
      <c r="W60" s="48">
        <f t="shared" si="13"/>
        <v>39</v>
      </c>
      <c r="X60" s="51"/>
      <c r="Y60" s="51"/>
      <c r="Z60" s="52"/>
      <c r="AA60" s="50"/>
      <c r="AB60" s="52">
        <f t="shared" si="14"/>
        <v>78</v>
      </c>
      <c r="AC60" s="52">
        <f t="shared" si="15"/>
        <v>43</v>
      </c>
    </row>
    <row r="61" spans="1:29" ht="11.25" customHeight="1" outlineLevel="5">
      <c r="A61" s="95" t="s">
        <v>58</v>
      </c>
      <c r="B61" s="95"/>
      <c r="C61" s="95"/>
      <c r="D61" s="95"/>
      <c r="E61" s="96">
        <v>248</v>
      </c>
      <c r="F61" s="96"/>
      <c r="G61" s="18">
        <v>7</v>
      </c>
      <c r="H61" s="18">
        <v>27</v>
      </c>
      <c r="I61" s="120"/>
      <c r="J61" s="43">
        <v>0.24</v>
      </c>
      <c r="K61" s="120"/>
      <c r="L61" s="20">
        <v>0.11</v>
      </c>
      <c r="M61" s="21">
        <v>2</v>
      </c>
      <c r="N61" s="21"/>
      <c r="O61" s="46">
        <v>1</v>
      </c>
      <c r="P61" s="53">
        <f t="shared" si="8"/>
        <v>1</v>
      </c>
      <c r="Q61" s="54">
        <f t="shared" si="9"/>
        <v>7</v>
      </c>
      <c r="R61" s="53">
        <f t="shared" si="10"/>
        <v>6</v>
      </c>
      <c r="S61" s="54">
        <f t="shared" si="11"/>
        <v>6</v>
      </c>
      <c r="T61" s="76">
        <v>2</v>
      </c>
      <c r="U61" s="77">
        <f t="shared" si="12"/>
        <v>8</v>
      </c>
      <c r="V61" s="55"/>
      <c r="W61" s="53">
        <f t="shared" si="13"/>
        <v>9</v>
      </c>
      <c r="X61" s="56">
        <f>W61/W60</f>
        <v>0.23076923076923078</v>
      </c>
      <c r="Y61" s="56">
        <v>0.08346354166666667</v>
      </c>
      <c r="Z61" s="57">
        <f>(X61-Y61)*100/Y61</f>
        <v>176.4910596423857</v>
      </c>
      <c r="AA61" s="55"/>
      <c r="AB61" s="57">
        <f t="shared" si="14"/>
        <v>81.81818181818181</v>
      </c>
      <c r="AC61" s="57">
        <f t="shared" si="15"/>
        <v>10</v>
      </c>
    </row>
    <row r="62" spans="1:29" ht="11.25" customHeight="1" outlineLevel="5">
      <c r="A62" s="95" t="s">
        <v>59</v>
      </c>
      <c r="B62" s="95"/>
      <c r="C62" s="95"/>
      <c r="D62" s="95"/>
      <c r="E62" s="96">
        <v>250</v>
      </c>
      <c r="F62" s="96"/>
      <c r="G62" s="18">
        <v>5</v>
      </c>
      <c r="H62" s="18">
        <v>34</v>
      </c>
      <c r="I62" s="118">
        <f>SUM(J62:J65)</f>
        <v>0.67</v>
      </c>
      <c r="J62" s="43">
        <v>0.23</v>
      </c>
      <c r="K62" s="118">
        <f>SUM(L62:L65)</f>
        <v>0.47000000000000003</v>
      </c>
      <c r="L62" s="20">
        <v>0.14</v>
      </c>
      <c r="M62" s="21">
        <v>9</v>
      </c>
      <c r="N62" s="21"/>
      <c r="O62" s="22"/>
      <c r="P62" s="48">
        <f t="shared" si="8"/>
        <v>9</v>
      </c>
      <c r="Q62" s="49">
        <f t="shared" si="9"/>
        <v>9</v>
      </c>
      <c r="R62" s="48">
        <f t="shared" si="10"/>
        <v>0</v>
      </c>
      <c r="S62" s="49">
        <f t="shared" si="11"/>
        <v>0</v>
      </c>
      <c r="T62" s="74">
        <v>4</v>
      </c>
      <c r="U62" s="75">
        <f t="shared" si="12"/>
        <v>4</v>
      </c>
      <c r="V62" s="50"/>
      <c r="W62" s="48">
        <f t="shared" si="13"/>
        <v>13</v>
      </c>
      <c r="X62" s="51">
        <f>W62/W64</f>
        <v>0.7222222222222222</v>
      </c>
      <c r="Y62" s="51">
        <v>0.7070312499999999</v>
      </c>
      <c r="Z62" s="52">
        <f>(X62-Y62)*100/Y62</f>
        <v>2.148557397176196</v>
      </c>
      <c r="AA62" s="50"/>
      <c r="AB62" s="52">
        <f t="shared" si="14"/>
        <v>92.85714285714285</v>
      </c>
      <c r="AC62" s="52">
        <f t="shared" si="15"/>
        <v>13</v>
      </c>
    </row>
    <row r="63" spans="1:29" ht="11.25" customHeight="1" outlineLevel="5">
      <c r="A63" s="95" t="s">
        <v>60</v>
      </c>
      <c r="B63" s="95"/>
      <c r="C63" s="95"/>
      <c r="D63" s="95"/>
      <c r="E63" s="96">
        <v>255</v>
      </c>
      <c r="F63" s="96"/>
      <c r="G63" s="22"/>
      <c r="H63" s="18">
        <v>14</v>
      </c>
      <c r="I63" s="119"/>
      <c r="J63" s="43">
        <v>0.08</v>
      </c>
      <c r="K63" s="119"/>
      <c r="L63" s="20">
        <v>0.05</v>
      </c>
      <c r="M63" s="21">
        <v>11</v>
      </c>
      <c r="N63" s="21"/>
      <c r="O63" s="22"/>
      <c r="P63" s="48">
        <f t="shared" si="8"/>
        <v>11</v>
      </c>
      <c r="Q63" s="49">
        <f t="shared" si="9"/>
        <v>3</v>
      </c>
      <c r="R63" s="48">
        <f t="shared" si="10"/>
        <v>-8</v>
      </c>
      <c r="S63" s="49">
        <f t="shared" si="11"/>
        <v>0</v>
      </c>
      <c r="T63" s="74">
        <v>1</v>
      </c>
      <c r="U63" s="75">
        <f t="shared" si="12"/>
        <v>1</v>
      </c>
      <c r="V63" s="50"/>
      <c r="W63" s="48">
        <f t="shared" si="13"/>
        <v>12</v>
      </c>
      <c r="X63" s="51">
        <f>W63/W64</f>
        <v>0.6666666666666666</v>
      </c>
      <c r="Y63" s="51">
        <v>0.35156250000000006</v>
      </c>
      <c r="Z63" s="52">
        <f>(X63-Y63)*100/Y63</f>
        <v>89.62962962962959</v>
      </c>
      <c r="AA63" s="50"/>
      <c r="AB63" s="52">
        <f t="shared" si="14"/>
        <v>240</v>
      </c>
      <c r="AC63" s="52">
        <f t="shared" si="15"/>
        <v>12</v>
      </c>
    </row>
    <row r="64" spans="1:29" ht="11.25" customHeight="1" outlineLevel="5">
      <c r="A64" s="95" t="s">
        <v>61</v>
      </c>
      <c r="B64" s="95"/>
      <c r="C64" s="95"/>
      <c r="D64" s="95"/>
      <c r="E64" s="96">
        <v>255</v>
      </c>
      <c r="F64" s="96"/>
      <c r="G64" s="22"/>
      <c r="H64" s="18">
        <v>67</v>
      </c>
      <c r="I64" s="119"/>
      <c r="J64" s="43">
        <v>0.32</v>
      </c>
      <c r="K64" s="119"/>
      <c r="L64" s="20">
        <v>0.26</v>
      </c>
      <c r="M64" s="21">
        <v>19</v>
      </c>
      <c r="N64" s="21"/>
      <c r="O64" s="46">
        <v>4</v>
      </c>
      <c r="P64" s="48">
        <f t="shared" si="8"/>
        <v>15</v>
      </c>
      <c r="Q64" s="49">
        <f t="shared" si="9"/>
        <v>16</v>
      </c>
      <c r="R64" s="48">
        <f t="shared" si="10"/>
        <v>1</v>
      </c>
      <c r="S64" s="49">
        <f t="shared" si="11"/>
        <v>1</v>
      </c>
      <c r="T64" s="74">
        <v>2</v>
      </c>
      <c r="U64" s="75">
        <f t="shared" si="12"/>
        <v>3</v>
      </c>
      <c r="V64" s="50"/>
      <c r="W64" s="48">
        <f t="shared" si="13"/>
        <v>18</v>
      </c>
      <c r="X64" s="51"/>
      <c r="Y64" s="51"/>
      <c r="Z64" s="52"/>
      <c r="AA64" s="50"/>
      <c r="AB64" s="52">
        <f t="shared" si="14"/>
        <v>69.23076923076923</v>
      </c>
      <c r="AC64" s="52">
        <f t="shared" si="15"/>
        <v>22</v>
      </c>
    </row>
    <row r="65" spans="1:29" ht="11.25" customHeight="1" outlineLevel="5">
      <c r="A65" s="95" t="s">
        <v>62</v>
      </c>
      <c r="B65" s="95"/>
      <c r="C65" s="95"/>
      <c r="D65" s="95"/>
      <c r="E65" s="96">
        <v>255</v>
      </c>
      <c r="F65" s="96"/>
      <c r="G65" s="22"/>
      <c r="H65" s="18">
        <v>6</v>
      </c>
      <c r="I65" s="120"/>
      <c r="J65" s="43">
        <v>0.04</v>
      </c>
      <c r="K65" s="120"/>
      <c r="L65" s="20">
        <v>0.02</v>
      </c>
      <c r="M65" s="21">
        <v>3</v>
      </c>
      <c r="N65" s="21"/>
      <c r="O65" s="46">
        <v>2</v>
      </c>
      <c r="P65" s="53">
        <f t="shared" si="8"/>
        <v>1</v>
      </c>
      <c r="Q65" s="54">
        <f t="shared" si="9"/>
        <v>2</v>
      </c>
      <c r="R65" s="53">
        <f t="shared" si="10"/>
        <v>1</v>
      </c>
      <c r="S65" s="54">
        <f t="shared" si="11"/>
        <v>1</v>
      </c>
      <c r="T65" s="76"/>
      <c r="U65" s="77">
        <f t="shared" si="12"/>
        <v>1</v>
      </c>
      <c r="V65" s="55"/>
      <c r="W65" s="53">
        <f t="shared" si="13"/>
        <v>2</v>
      </c>
      <c r="X65" s="56">
        <f>W65/W64</f>
        <v>0.1111111111111111</v>
      </c>
      <c r="Y65" s="56">
        <v>0.08346354166666667</v>
      </c>
      <c r="Z65" s="57">
        <f>(X65-Y65)*100/Y65</f>
        <v>33.12532501300051</v>
      </c>
      <c r="AA65" s="55"/>
      <c r="AB65" s="57">
        <f t="shared" si="14"/>
        <v>100</v>
      </c>
      <c r="AC65" s="57">
        <f t="shared" si="15"/>
        <v>4</v>
      </c>
    </row>
    <row r="66" spans="1:15" ht="11.25" customHeight="1" outlineLevel="4">
      <c r="A66" s="99" t="s">
        <v>63</v>
      </c>
      <c r="B66" s="99"/>
      <c r="C66" s="99"/>
      <c r="D66" s="99"/>
      <c r="E66" s="96">
        <v>233</v>
      </c>
      <c r="F66" s="96"/>
      <c r="G66" s="18">
        <v>22</v>
      </c>
      <c r="H66" s="18">
        <v>581</v>
      </c>
      <c r="I66" s="87"/>
      <c r="J66" s="43">
        <v>3.05</v>
      </c>
      <c r="K66" s="89"/>
      <c r="L66" s="20">
        <v>2.47</v>
      </c>
      <c r="M66" s="21">
        <v>107</v>
      </c>
      <c r="N66" s="21"/>
      <c r="O66" s="22"/>
    </row>
    <row r="67" spans="1:29" ht="11.25" customHeight="1" outlineLevel="5">
      <c r="A67" s="95" t="s">
        <v>64</v>
      </c>
      <c r="B67" s="95"/>
      <c r="C67" s="95"/>
      <c r="D67" s="95"/>
      <c r="E67" s="96">
        <v>249</v>
      </c>
      <c r="F67" s="96"/>
      <c r="G67" s="18">
        <v>6</v>
      </c>
      <c r="H67" s="18">
        <v>22</v>
      </c>
      <c r="I67" s="118">
        <f>SUM(J67:J70)</f>
        <v>0.641</v>
      </c>
      <c r="J67" s="43">
        <v>0.12</v>
      </c>
      <c r="K67" s="118">
        <f>SUM(L67:L70)</f>
        <v>0.44000000000000006</v>
      </c>
      <c r="L67" s="20">
        <v>0.09</v>
      </c>
      <c r="M67" s="21">
        <v>2</v>
      </c>
      <c r="N67" s="21"/>
      <c r="O67" s="22"/>
      <c r="P67" s="48">
        <f aca="true" t="shared" si="16" ref="P67:P74">M67-O67+N67</f>
        <v>2</v>
      </c>
      <c r="Q67" s="49">
        <f aca="true" t="shared" si="17" ref="Q67:Q74">ROUNDUP($Q$10*L67,0)</f>
        <v>6</v>
      </c>
      <c r="R67" s="48">
        <f aca="true" t="shared" si="18" ref="R67:R74">Q67-P67</f>
        <v>4</v>
      </c>
      <c r="S67" s="49">
        <f aca="true" t="shared" si="19" ref="S67:S74">IF(R67&gt;0,R67,0)</f>
        <v>4</v>
      </c>
      <c r="T67" s="74">
        <v>5</v>
      </c>
      <c r="U67" s="75">
        <f aca="true" t="shared" si="20" ref="U67:U74">S67+T67</f>
        <v>9</v>
      </c>
      <c r="V67" s="50"/>
      <c r="W67" s="48">
        <f aca="true" t="shared" si="21" ref="W67:W74">M67+U67-O67</f>
        <v>11</v>
      </c>
      <c r="X67" s="51">
        <f>W67/W69</f>
        <v>0.6875</v>
      </c>
      <c r="Y67" s="51">
        <v>0.7070312499999999</v>
      </c>
      <c r="Z67" s="52">
        <f>(X67-Y67)*100/Y67</f>
        <v>-2.7624309392265043</v>
      </c>
      <c r="AA67" s="50"/>
      <c r="AB67" s="52">
        <f aca="true" t="shared" si="22" ref="AB67:AB74">W67/L67</f>
        <v>122.22222222222223</v>
      </c>
      <c r="AC67" s="52">
        <f aca="true" t="shared" si="23" ref="AC67:AC74">U67+M67</f>
        <v>11</v>
      </c>
    </row>
    <row r="68" spans="1:29" ht="11.25" customHeight="1" outlineLevel="5">
      <c r="A68" s="95" t="s">
        <v>65</v>
      </c>
      <c r="B68" s="95"/>
      <c r="C68" s="95"/>
      <c r="D68" s="95"/>
      <c r="E68" s="96">
        <v>255</v>
      </c>
      <c r="F68" s="96"/>
      <c r="G68" s="22"/>
      <c r="H68" s="18">
        <v>17</v>
      </c>
      <c r="I68" s="119"/>
      <c r="J68" s="43">
        <v>0.04</v>
      </c>
      <c r="K68" s="119"/>
      <c r="L68" s="20">
        <v>0.07</v>
      </c>
      <c r="M68" s="21">
        <v>4</v>
      </c>
      <c r="N68" s="21"/>
      <c r="O68" s="22"/>
      <c r="P68" s="48">
        <f t="shared" si="16"/>
        <v>4</v>
      </c>
      <c r="Q68" s="49">
        <f t="shared" si="17"/>
        <v>5</v>
      </c>
      <c r="R68" s="48">
        <f t="shared" si="18"/>
        <v>1</v>
      </c>
      <c r="S68" s="49">
        <f t="shared" si="19"/>
        <v>1</v>
      </c>
      <c r="T68" s="74">
        <v>2</v>
      </c>
      <c r="U68" s="75">
        <f t="shared" si="20"/>
        <v>3</v>
      </c>
      <c r="V68" s="50"/>
      <c r="W68" s="48">
        <f t="shared" si="21"/>
        <v>7</v>
      </c>
      <c r="X68" s="51">
        <f>W68/W69</f>
        <v>0.4375</v>
      </c>
      <c r="Y68" s="51">
        <v>0.35156250000000006</v>
      </c>
      <c r="Z68" s="52">
        <f>(X68-Y68)*100/Y68</f>
        <v>24.444444444444425</v>
      </c>
      <c r="AA68" s="50"/>
      <c r="AB68" s="52">
        <f t="shared" si="22"/>
        <v>99.99999999999999</v>
      </c>
      <c r="AC68" s="52">
        <f t="shared" si="23"/>
        <v>7</v>
      </c>
    </row>
    <row r="69" spans="1:29" ht="11.25" customHeight="1" outlineLevel="5">
      <c r="A69" s="95" t="s">
        <v>66</v>
      </c>
      <c r="B69" s="95"/>
      <c r="C69" s="95"/>
      <c r="D69" s="95"/>
      <c r="E69" s="96">
        <v>221</v>
      </c>
      <c r="F69" s="96"/>
      <c r="G69" s="18">
        <v>34</v>
      </c>
      <c r="H69" s="18">
        <v>57</v>
      </c>
      <c r="I69" s="119"/>
      <c r="J69" s="43">
        <v>0.48</v>
      </c>
      <c r="K69" s="119"/>
      <c r="L69" s="20">
        <v>0.26</v>
      </c>
      <c r="M69" s="21">
        <v>13</v>
      </c>
      <c r="N69" s="21"/>
      <c r="O69" s="22"/>
      <c r="P69" s="48">
        <f t="shared" si="16"/>
        <v>13</v>
      </c>
      <c r="Q69" s="49">
        <f t="shared" si="17"/>
        <v>16</v>
      </c>
      <c r="R69" s="48">
        <f t="shared" si="18"/>
        <v>3</v>
      </c>
      <c r="S69" s="49">
        <f t="shared" si="19"/>
        <v>3</v>
      </c>
      <c r="T69" s="74"/>
      <c r="U69" s="75">
        <f t="shared" si="20"/>
        <v>3</v>
      </c>
      <c r="V69" s="50"/>
      <c r="W69" s="48">
        <f t="shared" si="21"/>
        <v>16</v>
      </c>
      <c r="X69" s="51"/>
      <c r="Y69" s="51"/>
      <c r="Z69" s="52"/>
      <c r="AA69" s="50"/>
      <c r="AB69" s="52">
        <f t="shared" si="22"/>
        <v>61.53846153846153</v>
      </c>
      <c r="AC69" s="52">
        <f t="shared" si="23"/>
        <v>16</v>
      </c>
    </row>
    <row r="70" spans="1:29" ht="11.25" customHeight="1" outlineLevel="5">
      <c r="A70" s="95" t="s">
        <v>67</v>
      </c>
      <c r="B70" s="95"/>
      <c r="C70" s="95"/>
      <c r="D70" s="95"/>
      <c r="E70" s="96">
        <v>200</v>
      </c>
      <c r="F70" s="96"/>
      <c r="G70" s="18">
        <v>55</v>
      </c>
      <c r="H70" s="18">
        <v>4</v>
      </c>
      <c r="I70" s="120"/>
      <c r="J70" s="44">
        <v>0.001</v>
      </c>
      <c r="K70" s="120"/>
      <c r="L70" s="20">
        <v>0.02</v>
      </c>
      <c r="M70" s="21">
        <v>2</v>
      </c>
      <c r="N70" s="21"/>
      <c r="O70" s="22"/>
      <c r="P70" s="53">
        <f t="shared" si="16"/>
        <v>2</v>
      </c>
      <c r="Q70" s="54">
        <f t="shared" si="17"/>
        <v>2</v>
      </c>
      <c r="R70" s="53">
        <f t="shared" si="18"/>
        <v>0</v>
      </c>
      <c r="S70" s="54">
        <f t="shared" si="19"/>
        <v>0</v>
      </c>
      <c r="T70" s="76"/>
      <c r="U70" s="77">
        <f t="shared" si="20"/>
        <v>0</v>
      </c>
      <c r="V70" s="55"/>
      <c r="W70" s="53">
        <f t="shared" si="21"/>
        <v>2</v>
      </c>
      <c r="X70" s="56">
        <f>W70/W69</f>
        <v>0.125</v>
      </c>
      <c r="Y70" s="56">
        <v>0.08346354166666667</v>
      </c>
      <c r="Z70" s="57">
        <f>(X70-Y70)*100/Y70</f>
        <v>49.76599063962558</v>
      </c>
      <c r="AA70" s="55"/>
      <c r="AB70" s="57">
        <f t="shared" si="22"/>
        <v>100</v>
      </c>
      <c r="AC70" s="57">
        <f t="shared" si="23"/>
        <v>2</v>
      </c>
    </row>
    <row r="71" spans="1:29" ht="11.25" customHeight="1" outlineLevel="5">
      <c r="A71" s="95" t="s">
        <v>68</v>
      </c>
      <c r="B71" s="95"/>
      <c r="C71" s="95"/>
      <c r="D71" s="95"/>
      <c r="E71" s="96">
        <v>220</v>
      </c>
      <c r="F71" s="96"/>
      <c r="G71" s="18">
        <v>35</v>
      </c>
      <c r="H71" s="18">
        <v>139</v>
      </c>
      <c r="I71" s="118">
        <f>SUM(J71:J74)</f>
        <v>2.4099999999999997</v>
      </c>
      <c r="J71" s="43">
        <v>0.78</v>
      </c>
      <c r="K71" s="118">
        <f>SUM(L71:L74)</f>
        <v>2.03</v>
      </c>
      <c r="L71" s="20">
        <v>0.63</v>
      </c>
      <c r="M71" s="21">
        <v>20</v>
      </c>
      <c r="N71" s="21"/>
      <c r="O71" s="46">
        <v>10</v>
      </c>
      <c r="P71" s="48">
        <f t="shared" si="16"/>
        <v>10</v>
      </c>
      <c r="Q71" s="49">
        <f t="shared" si="17"/>
        <v>38</v>
      </c>
      <c r="R71" s="48">
        <f t="shared" si="18"/>
        <v>28</v>
      </c>
      <c r="S71" s="49">
        <f t="shared" si="19"/>
        <v>28</v>
      </c>
      <c r="T71" s="74">
        <v>5</v>
      </c>
      <c r="U71" s="75">
        <f t="shared" si="20"/>
        <v>33</v>
      </c>
      <c r="V71" s="50"/>
      <c r="W71" s="48">
        <f t="shared" si="21"/>
        <v>43</v>
      </c>
      <c r="X71" s="51">
        <f>W71/W73</f>
        <v>0.7413793103448276</v>
      </c>
      <c r="Y71" s="51">
        <v>0.7070312499999999</v>
      </c>
      <c r="Z71" s="52">
        <f>(X71-Y71)*100/Y71</f>
        <v>4.858068203467349</v>
      </c>
      <c r="AA71" s="50"/>
      <c r="AB71" s="52">
        <f t="shared" si="22"/>
        <v>68.25396825396825</v>
      </c>
      <c r="AC71" s="52">
        <f t="shared" si="23"/>
        <v>53</v>
      </c>
    </row>
    <row r="72" spans="1:29" ht="11.25" customHeight="1" outlineLevel="5">
      <c r="A72" s="95" t="s">
        <v>69</v>
      </c>
      <c r="B72" s="95"/>
      <c r="C72" s="95"/>
      <c r="D72" s="95"/>
      <c r="E72" s="96">
        <v>218</v>
      </c>
      <c r="F72" s="96"/>
      <c r="G72" s="18">
        <v>37</v>
      </c>
      <c r="H72" s="18">
        <v>76</v>
      </c>
      <c r="I72" s="119"/>
      <c r="J72" s="43">
        <v>0.35</v>
      </c>
      <c r="K72" s="119"/>
      <c r="L72" s="20">
        <v>0.35</v>
      </c>
      <c r="M72" s="21">
        <v>13</v>
      </c>
      <c r="N72" s="21"/>
      <c r="O72" s="46">
        <v>1</v>
      </c>
      <c r="P72" s="48">
        <f t="shared" si="16"/>
        <v>12</v>
      </c>
      <c r="Q72" s="49">
        <f t="shared" si="17"/>
        <v>21</v>
      </c>
      <c r="R72" s="48">
        <f t="shared" si="18"/>
        <v>9</v>
      </c>
      <c r="S72" s="49">
        <f t="shared" si="19"/>
        <v>9</v>
      </c>
      <c r="T72" s="74"/>
      <c r="U72" s="75">
        <f t="shared" si="20"/>
        <v>9</v>
      </c>
      <c r="V72" s="50"/>
      <c r="W72" s="48">
        <f t="shared" si="21"/>
        <v>21</v>
      </c>
      <c r="X72" s="51">
        <f>W72/W73</f>
        <v>0.3620689655172414</v>
      </c>
      <c r="Y72" s="51">
        <v>0.35156250000000006</v>
      </c>
      <c r="Z72" s="52">
        <f>(X72-Y72)*100/Y72</f>
        <v>2.988505747126421</v>
      </c>
      <c r="AA72" s="50"/>
      <c r="AB72" s="52">
        <f t="shared" si="22"/>
        <v>60.00000000000001</v>
      </c>
      <c r="AC72" s="52">
        <f t="shared" si="23"/>
        <v>22</v>
      </c>
    </row>
    <row r="73" spans="1:29" ht="11.25" customHeight="1" outlineLevel="5">
      <c r="A73" s="95" t="s">
        <v>70</v>
      </c>
      <c r="B73" s="95"/>
      <c r="C73" s="95"/>
      <c r="D73" s="95"/>
      <c r="E73" s="96">
        <v>255</v>
      </c>
      <c r="F73" s="96"/>
      <c r="G73" s="22"/>
      <c r="H73" s="18">
        <v>244</v>
      </c>
      <c r="I73" s="119"/>
      <c r="J73" s="43">
        <v>1.19</v>
      </c>
      <c r="K73" s="119"/>
      <c r="L73" s="20">
        <v>0.96</v>
      </c>
      <c r="M73" s="21">
        <v>50</v>
      </c>
      <c r="N73" s="21"/>
      <c r="O73" s="46">
        <v>2</v>
      </c>
      <c r="P73" s="48">
        <f t="shared" si="16"/>
        <v>48</v>
      </c>
      <c r="Q73" s="49">
        <f t="shared" si="17"/>
        <v>58</v>
      </c>
      <c r="R73" s="48">
        <f t="shared" si="18"/>
        <v>10</v>
      </c>
      <c r="S73" s="49">
        <f t="shared" si="19"/>
        <v>10</v>
      </c>
      <c r="T73" s="74"/>
      <c r="U73" s="75">
        <f t="shared" si="20"/>
        <v>10</v>
      </c>
      <c r="V73" s="50"/>
      <c r="W73" s="48">
        <f t="shared" si="21"/>
        <v>58</v>
      </c>
      <c r="X73" s="51"/>
      <c r="Y73" s="51"/>
      <c r="Z73" s="52"/>
      <c r="AA73" s="50"/>
      <c r="AB73" s="52">
        <f t="shared" si="22"/>
        <v>60.41666666666667</v>
      </c>
      <c r="AC73" s="52">
        <f t="shared" si="23"/>
        <v>60</v>
      </c>
    </row>
    <row r="74" spans="1:29" ht="11.25" customHeight="1" outlineLevel="5">
      <c r="A74" s="95" t="s">
        <v>71</v>
      </c>
      <c r="B74" s="95"/>
      <c r="C74" s="95"/>
      <c r="D74" s="95"/>
      <c r="E74" s="96">
        <v>246</v>
      </c>
      <c r="F74" s="96"/>
      <c r="G74" s="18">
        <v>9</v>
      </c>
      <c r="H74" s="18">
        <v>22</v>
      </c>
      <c r="I74" s="120"/>
      <c r="J74" s="43">
        <v>0.09</v>
      </c>
      <c r="K74" s="120"/>
      <c r="L74" s="20">
        <v>0.09</v>
      </c>
      <c r="M74" s="21">
        <v>3</v>
      </c>
      <c r="N74" s="21"/>
      <c r="O74" s="47"/>
      <c r="P74" s="53">
        <f t="shared" si="16"/>
        <v>3</v>
      </c>
      <c r="Q74" s="54">
        <f t="shared" si="17"/>
        <v>6</v>
      </c>
      <c r="R74" s="53">
        <f t="shared" si="18"/>
        <v>3</v>
      </c>
      <c r="S74" s="54">
        <f t="shared" si="19"/>
        <v>3</v>
      </c>
      <c r="T74" s="76"/>
      <c r="U74" s="77">
        <f t="shared" si="20"/>
        <v>3</v>
      </c>
      <c r="V74" s="55"/>
      <c r="W74" s="53">
        <f t="shared" si="21"/>
        <v>6</v>
      </c>
      <c r="X74" s="56">
        <f>W74/W73</f>
        <v>0.10344827586206896</v>
      </c>
      <c r="Y74" s="56">
        <v>0.08346354166666667</v>
      </c>
      <c r="Z74" s="57">
        <f>(X74-Y74)*100/Y74</f>
        <v>23.944268115552205</v>
      </c>
      <c r="AA74" s="55"/>
      <c r="AB74" s="57">
        <f t="shared" si="22"/>
        <v>66.66666666666667</v>
      </c>
      <c r="AC74" s="57">
        <f t="shared" si="23"/>
        <v>6</v>
      </c>
    </row>
    <row r="75" spans="1:15" ht="11.25" customHeight="1" outlineLevel="4">
      <c r="A75" s="99" t="s">
        <v>72</v>
      </c>
      <c r="B75" s="99"/>
      <c r="C75" s="99"/>
      <c r="D75" s="99"/>
      <c r="E75" s="96">
        <v>65</v>
      </c>
      <c r="F75" s="96"/>
      <c r="G75" s="18">
        <v>190</v>
      </c>
      <c r="H75" s="18">
        <v>95</v>
      </c>
      <c r="I75" s="87"/>
      <c r="J75" s="43">
        <v>1.47</v>
      </c>
      <c r="K75" s="89"/>
      <c r="L75" s="20">
        <v>1.47</v>
      </c>
      <c r="M75" s="21">
        <v>82</v>
      </c>
      <c r="N75" s="21"/>
      <c r="O75" s="22"/>
    </row>
    <row r="76" spans="1:29" ht="11.25" customHeight="1" outlineLevel="5">
      <c r="A76" s="95" t="s">
        <v>73</v>
      </c>
      <c r="B76" s="95"/>
      <c r="C76" s="95"/>
      <c r="D76" s="95"/>
      <c r="E76" s="96">
        <v>65</v>
      </c>
      <c r="F76" s="96"/>
      <c r="G76" s="18">
        <v>190</v>
      </c>
      <c r="H76" s="18">
        <v>39</v>
      </c>
      <c r="I76" s="118">
        <f>SUM(J76:J79)</f>
        <v>1.47</v>
      </c>
      <c r="J76" s="45">
        <v>0.6</v>
      </c>
      <c r="K76" s="118">
        <f>SUM(L76:L79)</f>
        <v>1.47</v>
      </c>
      <c r="L76" s="23">
        <v>0.6</v>
      </c>
      <c r="M76" s="21">
        <v>28</v>
      </c>
      <c r="N76" s="21"/>
      <c r="O76" s="46">
        <v>5</v>
      </c>
      <c r="P76" s="48">
        <f>M76-O76+N76</f>
        <v>23</v>
      </c>
      <c r="Q76" s="49">
        <f>ROUNDUP($Q$10*L76,0)</f>
        <v>36</v>
      </c>
      <c r="R76" s="48">
        <f>Q76-P76</f>
        <v>13</v>
      </c>
      <c r="S76" s="49">
        <f>IF(R76&gt;0,R76,0)</f>
        <v>13</v>
      </c>
      <c r="T76" s="74"/>
      <c r="U76" s="75">
        <f>S76+T76</f>
        <v>13</v>
      </c>
      <c r="V76" s="50"/>
      <c r="W76" s="48">
        <f>M76+U76-O76</f>
        <v>36</v>
      </c>
      <c r="X76" s="51">
        <f>W76/W78</f>
        <v>0.9473684210526315</v>
      </c>
      <c r="Y76" s="51">
        <v>0.7070312499999999</v>
      </c>
      <c r="Z76" s="52">
        <f>(X76-Y76)*100/Y76</f>
        <v>33.99243966269266</v>
      </c>
      <c r="AA76" s="50"/>
      <c r="AB76" s="52">
        <f>W76/L76</f>
        <v>60</v>
      </c>
      <c r="AC76" s="52">
        <f>U76+M76</f>
        <v>41</v>
      </c>
    </row>
    <row r="77" spans="1:29" ht="11.25" customHeight="1" outlineLevel="5">
      <c r="A77" s="95" t="s">
        <v>74</v>
      </c>
      <c r="B77" s="95"/>
      <c r="C77" s="95"/>
      <c r="D77" s="95"/>
      <c r="E77" s="96">
        <v>65</v>
      </c>
      <c r="F77" s="96"/>
      <c r="G77" s="18">
        <v>190</v>
      </c>
      <c r="H77" s="18">
        <v>14</v>
      </c>
      <c r="I77" s="119"/>
      <c r="J77" s="43">
        <v>0.22</v>
      </c>
      <c r="K77" s="119"/>
      <c r="L77" s="20">
        <v>0.22</v>
      </c>
      <c r="M77" s="21">
        <v>21</v>
      </c>
      <c r="N77" s="21"/>
      <c r="O77" s="46">
        <v>1</v>
      </c>
      <c r="P77" s="48">
        <f>M77-O77+N77</f>
        <v>20</v>
      </c>
      <c r="Q77" s="49">
        <f>ROUNDUP($Q$10*L77,0)</f>
        <v>14</v>
      </c>
      <c r="R77" s="48">
        <f>Q77-P77</f>
        <v>-6</v>
      </c>
      <c r="S77" s="49">
        <f>IF(R77&gt;0,R77,0)</f>
        <v>0</v>
      </c>
      <c r="T77" s="74"/>
      <c r="U77" s="75">
        <f>S77+T77</f>
        <v>0</v>
      </c>
      <c r="V77" s="50"/>
      <c r="W77" s="48">
        <f>M77+U77-O77</f>
        <v>20</v>
      </c>
      <c r="X77" s="51">
        <f>W77/W78</f>
        <v>0.5263157894736842</v>
      </c>
      <c r="Y77" s="51">
        <v>0.35156250000000006</v>
      </c>
      <c r="Z77" s="52">
        <f>(X77-Y77)*100/Y77</f>
        <v>49.70760233918126</v>
      </c>
      <c r="AA77" s="50"/>
      <c r="AB77" s="52">
        <f>W77/L77</f>
        <v>90.9090909090909</v>
      </c>
      <c r="AC77" s="52">
        <f>U77+M77</f>
        <v>21</v>
      </c>
    </row>
    <row r="78" spans="1:29" ht="11.25" customHeight="1" outlineLevel="5">
      <c r="A78" s="95" t="s">
        <v>75</v>
      </c>
      <c r="B78" s="95"/>
      <c r="C78" s="95"/>
      <c r="D78" s="95"/>
      <c r="E78" s="96">
        <v>65</v>
      </c>
      <c r="F78" s="96"/>
      <c r="G78" s="18">
        <v>190</v>
      </c>
      <c r="H78" s="18">
        <v>40</v>
      </c>
      <c r="I78" s="119"/>
      <c r="J78" s="43">
        <v>0.62</v>
      </c>
      <c r="K78" s="119"/>
      <c r="L78" s="20">
        <v>0.62</v>
      </c>
      <c r="M78" s="21">
        <v>29</v>
      </c>
      <c r="N78" s="21"/>
      <c r="O78" s="46">
        <v>4</v>
      </c>
      <c r="P78" s="48">
        <f>M78-O78+N78</f>
        <v>25</v>
      </c>
      <c r="Q78" s="49">
        <f>ROUNDUP($Q$10*L78,0)</f>
        <v>38</v>
      </c>
      <c r="R78" s="48">
        <f>Q78-P78</f>
        <v>13</v>
      </c>
      <c r="S78" s="49">
        <f>IF(R78&gt;0,R78,0)</f>
        <v>13</v>
      </c>
      <c r="T78" s="74"/>
      <c r="U78" s="75">
        <f>S78+T78</f>
        <v>13</v>
      </c>
      <c r="V78" s="50"/>
      <c r="W78" s="48">
        <f>M78+U78-O78</f>
        <v>38</v>
      </c>
      <c r="X78" s="51"/>
      <c r="Y78" s="51"/>
      <c r="Z78" s="52"/>
      <c r="AA78" s="50"/>
      <c r="AB78" s="52">
        <f>W78/L78</f>
        <v>61.29032258064516</v>
      </c>
      <c r="AC78" s="52">
        <f>U78+M78</f>
        <v>42</v>
      </c>
    </row>
    <row r="79" spans="1:29" ht="11.25" customHeight="1" outlineLevel="5">
      <c r="A79" s="95" t="s">
        <v>76</v>
      </c>
      <c r="B79" s="95"/>
      <c r="C79" s="95"/>
      <c r="D79" s="95"/>
      <c r="E79" s="96">
        <v>65</v>
      </c>
      <c r="F79" s="96"/>
      <c r="G79" s="18">
        <v>190</v>
      </c>
      <c r="H79" s="18">
        <v>2</v>
      </c>
      <c r="I79" s="120"/>
      <c r="J79" s="43">
        <v>0.03</v>
      </c>
      <c r="K79" s="120"/>
      <c r="L79" s="20">
        <v>0.03</v>
      </c>
      <c r="M79" s="21">
        <v>4</v>
      </c>
      <c r="N79" s="21"/>
      <c r="O79" s="22"/>
      <c r="P79" s="53">
        <f>M79-O79+N79</f>
        <v>4</v>
      </c>
      <c r="Q79" s="54">
        <f>ROUNDUP($Q$10*L79,0)</f>
        <v>2</v>
      </c>
      <c r="R79" s="53">
        <f>Q79-P79</f>
        <v>-2</v>
      </c>
      <c r="S79" s="54">
        <f>IF(R79&gt;0,R79,0)</f>
        <v>0</v>
      </c>
      <c r="T79" s="76"/>
      <c r="U79" s="77">
        <f>S79+T79</f>
        <v>0</v>
      </c>
      <c r="V79" s="55"/>
      <c r="W79" s="53">
        <f>M79+U79-O79</f>
        <v>4</v>
      </c>
      <c r="X79" s="56">
        <f>W79/W78</f>
        <v>0.10526315789473684</v>
      </c>
      <c r="Y79" s="56">
        <v>0.08346354166666667</v>
      </c>
      <c r="Z79" s="57">
        <f>(X79-Y79)*100/Y79</f>
        <v>26.11872895968469</v>
      </c>
      <c r="AA79" s="55"/>
      <c r="AB79" s="57">
        <f>W79/L79</f>
        <v>133.33333333333334</v>
      </c>
      <c r="AC79" s="57">
        <f>U79+M79</f>
        <v>4</v>
      </c>
    </row>
    <row r="80" spans="1:15" ht="11.25" customHeight="1" outlineLevel="1">
      <c r="A80" s="100" t="s">
        <v>77</v>
      </c>
      <c r="B80" s="100"/>
      <c r="C80" s="100"/>
      <c r="D80" s="100"/>
      <c r="E80" s="101">
        <v>180</v>
      </c>
      <c r="F80" s="101"/>
      <c r="G80" s="13">
        <v>75</v>
      </c>
      <c r="H80" s="25">
        <v>28408.05</v>
      </c>
      <c r="I80" s="25"/>
      <c r="J80" s="25"/>
      <c r="K80" s="25"/>
      <c r="L80" s="15">
        <v>142.27</v>
      </c>
      <c r="M80" s="26">
        <v>4782.92</v>
      </c>
      <c r="N80" s="26"/>
      <c r="O80" s="17"/>
    </row>
    <row r="81" spans="1:15" ht="11.25" customHeight="1" outlineLevel="2">
      <c r="A81" s="102" t="s">
        <v>11</v>
      </c>
      <c r="B81" s="102"/>
      <c r="C81" s="102"/>
      <c r="D81" s="102"/>
      <c r="E81" s="96">
        <v>180</v>
      </c>
      <c r="F81" s="96"/>
      <c r="G81" s="18">
        <v>75</v>
      </c>
      <c r="H81" s="27">
        <v>28408.05</v>
      </c>
      <c r="I81" s="27"/>
      <c r="J81" s="27"/>
      <c r="K81" s="27"/>
      <c r="L81" s="20">
        <v>142.27</v>
      </c>
      <c r="M81" s="28">
        <v>4782.92</v>
      </c>
      <c r="N81" s="28"/>
      <c r="O81" s="22"/>
    </row>
    <row r="82" spans="1:15" ht="11.25" customHeight="1" outlineLevel="3">
      <c r="A82" s="103" t="s">
        <v>78</v>
      </c>
      <c r="B82" s="103"/>
      <c r="C82" s="103"/>
      <c r="D82" s="103"/>
      <c r="E82" s="96">
        <v>180</v>
      </c>
      <c r="F82" s="96"/>
      <c r="G82" s="18">
        <v>75</v>
      </c>
      <c r="H82" s="27">
        <v>28408.05</v>
      </c>
      <c r="I82" s="27"/>
      <c r="J82" s="27"/>
      <c r="K82" s="27"/>
      <c r="L82" s="20">
        <v>142.27</v>
      </c>
      <c r="M82" s="28">
        <v>4782.92</v>
      </c>
      <c r="N82" s="28"/>
      <c r="O82" s="22"/>
    </row>
    <row r="83" spans="1:15" ht="11.25" customHeight="1" outlineLevel="4">
      <c r="A83" s="99" t="s">
        <v>13</v>
      </c>
      <c r="B83" s="99"/>
      <c r="C83" s="99"/>
      <c r="D83" s="99"/>
      <c r="E83" s="96">
        <v>216</v>
      </c>
      <c r="F83" s="96"/>
      <c r="G83" s="18">
        <v>39</v>
      </c>
      <c r="H83" s="29">
        <v>11672.5</v>
      </c>
      <c r="I83" s="29"/>
      <c r="J83" s="29"/>
      <c r="K83" s="29"/>
      <c r="L83" s="20"/>
      <c r="M83" s="28"/>
      <c r="N83" s="28"/>
      <c r="O83" s="92">
        <v>486</v>
      </c>
    </row>
    <row r="84" spans="1:21" ht="11.25" customHeight="1" outlineLevel="5">
      <c r="A84" s="95" t="s">
        <v>79</v>
      </c>
      <c r="B84" s="95"/>
      <c r="C84" s="95"/>
      <c r="D84" s="95"/>
      <c r="E84" s="96">
        <v>255</v>
      </c>
      <c r="F84" s="96"/>
      <c r="G84" s="22"/>
      <c r="H84" s="18">
        <v>976</v>
      </c>
      <c r="I84" s="18"/>
      <c r="J84" s="18"/>
      <c r="K84" s="18"/>
      <c r="L84" s="20">
        <v>3.83</v>
      </c>
      <c r="M84" s="21">
        <v>187.5</v>
      </c>
      <c r="N84" s="46">
        <v>50</v>
      </c>
      <c r="O84" s="22">
        <f>O83*0.7</f>
        <v>340.2</v>
      </c>
      <c r="P84" s="93" t="e">
        <f>O84-#REF!</f>
        <v>#REF!</v>
      </c>
      <c r="Q84" s="94" t="e">
        <f>ROUNDUP(P84,0)</f>
        <v>#REF!</v>
      </c>
      <c r="S84" s="49" t="e">
        <f>IF(Q84&gt;0,Q84,0)</f>
        <v>#REF!</v>
      </c>
      <c r="U84" s="73" t="e">
        <f>S84</f>
        <v>#REF!</v>
      </c>
    </row>
    <row r="85" spans="1:21" ht="11.25" customHeight="1" outlineLevel="5">
      <c r="A85" s="95" t="s">
        <v>80</v>
      </c>
      <c r="B85" s="95"/>
      <c r="C85" s="95"/>
      <c r="D85" s="95"/>
      <c r="E85" s="96">
        <v>255</v>
      </c>
      <c r="F85" s="96"/>
      <c r="G85" s="22"/>
      <c r="H85" s="18">
        <v>589</v>
      </c>
      <c r="I85" s="18"/>
      <c r="J85" s="18"/>
      <c r="K85" s="18"/>
      <c r="L85" s="20">
        <v>2.31</v>
      </c>
      <c r="M85" s="21">
        <v>28</v>
      </c>
      <c r="N85" s="46">
        <v>50</v>
      </c>
      <c r="O85" s="22">
        <f>O83*0.3</f>
        <v>145.79999999999998</v>
      </c>
      <c r="P85" s="93" t="e">
        <f>O85-#REF!</f>
        <v>#REF!</v>
      </c>
      <c r="Q85" s="94" t="e">
        <f>ROUNDUP(P85,0)</f>
        <v>#REF!</v>
      </c>
      <c r="S85" s="49" t="e">
        <f>IF(Q85&gt;0,Q85,0)</f>
        <v>#REF!</v>
      </c>
      <c r="U85" s="73" t="e">
        <f>S85</f>
        <v>#REF!</v>
      </c>
    </row>
    <row r="86" spans="1:21" ht="11.25" customHeight="1" outlineLevel="5">
      <c r="A86" s="95" t="s">
        <v>81</v>
      </c>
      <c r="B86" s="95"/>
      <c r="C86" s="95"/>
      <c r="D86" s="95"/>
      <c r="E86" s="96">
        <v>87</v>
      </c>
      <c r="F86" s="96"/>
      <c r="G86" s="18">
        <v>168</v>
      </c>
      <c r="H86" s="18">
        <v>49</v>
      </c>
      <c r="I86" s="18"/>
      <c r="J86" s="18"/>
      <c r="K86" s="18"/>
      <c r="L86" s="20">
        <v>0.56</v>
      </c>
      <c r="M86" s="21">
        <v>27</v>
      </c>
      <c r="N86" s="46">
        <v>20</v>
      </c>
      <c r="O86" s="22">
        <f>O83*0.2</f>
        <v>97.2</v>
      </c>
      <c r="P86" s="93" t="e">
        <f>O86-#REF!</f>
        <v>#REF!</v>
      </c>
      <c r="Q86" s="94" t="e">
        <f>ROUNDUP(P86,0)</f>
        <v>#REF!</v>
      </c>
      <c r="S86" s="49" t="e">
        <f>IF(Q86&gt;0,Q86,0)</f>
        <v>#REF!</v>
      </c>
      <c r="U86" s="73" t="e">
        <f>S86</f>
        <v>#REF!</v>
      </c>
    </row>
    <row r="87" spans="1:21" ht="11.25" customHeight="1" outlineLevel="5">
      <c r="A87" s="95" t="s">
        <v>82</v>
      </c>
      <c r="B87" s="95"/>
      <c r="C87" s="95"/>
      <c r="D87" s="95"/>
      <c r="E87" s="96">
        <v>255</v>
      </c>
      <c r="F87" s="96"/>
      <c r="G87" s="22"/>
      <c r="H87" s="29">
        <v>6273.5</v>
      </c>
      <c r="I87" s="29"/>
      <c r="J87" s="29"/>
      <c r="K87" s="29"/>
      <c r="L87" s="23">
        <v>24.6</v>
      </c>
      <c r="M87" s="21">
        <v>958</v>
      </c>
      <c r="N87" s="21"/>
      <c r="O87" s="22">
        <f>O83*4</f>
        <v>1944</v>
      </c>
      <c r="P87" s="93" t="e">
        <f>O87-#REF!</f>
        <v>#REF!</v>
      </c>
      <c r="Q87" s="94" t="e">
        <f>ROUNDUP(P87,0)</f>
        <v>#REF!</v>
      </c>
      <c r="S87" s="49" t="e">
        <f>IF(Q87&gt;0,Q87,0)</f>
        <v>#REF!</v>
      </c>
      <c r="U87" s="73" t="e">
        <f>S87</f>
        <v>#REF!</v>
      </c>
    </row>
    <row r="88" spans="1:19" ht="11.25" customHeight="1" outlineLevel="5">
      <c r="A88" s="95" t="s">
        <v>83</v>
      </c>
      <c r="B88" s="95"/>
      <c r="C88" s="95"/>
      <c r="D88" s="95"/>
      <c r="E88" s="96">
        <v>243</v>
      </c>
      <c r="F88" s="96"/>
      <c r="G88" s="18">
        <v>12</v>
      </c>
      <c r="H88" s="18">
        <v>42</v>
      </c>
      <c r="I88" s="18"/>
      <c r="J88" s="18"/>
      <c r="K88" s="18"/>
      <c r="L88" s="20">
        <v>0.17</v>
      </c>
      <c r="M88" s="21">
        <v>15</v>
      </c>
      <c r="N88" s="21"/>
      <c r="O88" s="22"/>
      <c r="P88" s="93"/>
      <c r="Q88" s="94"/>
      <c r="S88" s="49"/>
    </row>
    <row r="89" spans="1:21" ht="11.25" customHeight="1" outlineLevel="5">
      <c r="A89" s="95" t="s">
        <v>84</v>
      </c>
      <c r="B89" s="95"/>
      <c r="C89" s="95"/>
      <c r="D89" s="95"/>
      <c r="E89" s="96">
        <v>255</v>
      </c>
      <c r="F89" s="96"/>
      <c r="G89" s="22"/>
      <c r="H89" s="29">
        <v>3576.5</v>
      </c>
      <c r="I89" s="29"/>
      <c r="J89" s="29"/>
      <c r="K89" s="29"/>
      <c r="L89" s="20">
        <v>14.03</v>
      </c>
      <c r="M89" s="21">
        <v>677.5</v>
      </c>
      <c r="N89" s="21"/>
      <c r="O89" s="22">
        <f>O83*2.4</f>
        <v>1166.3999999999999</v>
      </c>
      <c r="P89" s="93" t="e">
        <f>O89-#REF!</f>
        <v>#REF!</v>
      </c>
      <c r="Q89" s="94" t="e">
        <f>ROUNDUP(P89,0)</f>
        <v>#REF!</v>
      </c>
      <c r="S89" s="49" t="e">
        <f>IF(Q89&gt;0,Q89,0)</f>
        <v>#REF!</v>
      </c>
      <c r="U89" s="73" t="e">
        <f>S89</f>
        <v>#REF!</v>
      </c>
    </row>
    <row r="90" spans="1:15" ht="11.25" customHeight="1" outlineLevel="4">
      <c r="A90" s="99" t="s">
        <v>38</v>
      </c>
      <c r="B90" s="99"/>
      <c r="C90" s="99"/>
      <c r="D90" s="99"/>
      <c r="E90" s="96">
        <v>226</v>
      </c>
      <c r="F90" s="96"/>
      <c r="G90" s="18">
        <v>29</v>
      </c>
      <c r="H90" s="27">
        <v>10111.05</v>
      </c>
      <c r="I90" s="27"/>
      <c r="J90" s="27"/>
      <c r="K90" s="27"/>
      <c r="L90" s="20"/>
      <c r="M90" s="28"/>
      <c r="N90" s="28"/>
      <c r="O90" s="92">
        <v>378</v>
      </c>
    </row>
    <row r="91" spans="1:21" ht="11.25" customHeight="1" outlineLevel="5">
      <c r="A91" s="95" t="s">
        <v>85</v>
      </c>
      <c r="B91" s="95"/>
      <c r="C91" s="95"/>
      <c r="D91" s="95"/>
      <c r="E91" s="96">
        <v>255</v>
      </c>
      <c r="F91" s="96"/>
      <c r="G91" s="22"/>
      <c r="H91" s="20">
        <v>974.55</v>
      </c>
      <c r="I91" s="20"/>
      <c r="J91" s="20"/>
      <c r="K91" s="20"/>
      <c r="L91" s="20">
        <v>3.82</v>
      </c>
      <c r="M91" s="21">
        <v>121.95</v>
      </c>
      <c r="N91" s="21"/>
      <c r="O91" s="22">
        <f>O90*0.7</f>
        <v>264.59999999999997</v>
      </c>
      <c r="P91" s="93" t="e">
        <f>O91-#REF!</f>
        <v>#REF!</v>
      </c>
      <c r="Q91" s="94" t="e">
        <f>ROUNDUP(P91,0)</f>
        <v>#REF!</v>
      </c>
      <c r="S91" s="49" t="e">
        <f>IF(Q91&gt;0,Q91,0)</f>
        <v>#REF!</v>
      </c>
      <c r="U91" s="73" t="e">
        <f>S91</f>
        <v>#REF!</v>
      </c>
    </row>
    <row r="92" spans="1:21" ht="11.25" customHeight="1" outlineLevel="5">
      <c r="A92" s="95" t="s">
        <v>86</v>
      </c>
      <c r="B92" s="95"/>
      <c r="C92" s="95"/>
      <c r="D92" s="95"/>
      <c r="E92" s="96">
        <v>252</v>
      </c>
      <c r="F92" s="96"/>
      <c r="G92" s="18">
        <v>3</v>
      </c>
      <c r="H92" s="18">
        <v>652</v>
      </c>
      <c r="I92" s="18"/>
      <c r="J92" s="18"/>
      <c r="K92" s="18"/>
      <c r="L92" s="20">
        <v>2.59</v>
      </c>
      <c r="M92" s="21">
        <v>35.5</v>
      </c>
      <c r="N92" s="46">
        <v>30</v>
      </c>
      <c r="O92" s="22">
        <f>O90*0.3</f>
        <v>113.39999999999999</v>
      </c>
      <c r="P92" s="93" t="e">
        <f>O92-#REF!</f>
        <v>#REF!</v>
      </c>
      <c r="Q92" s="94" t="e">
        <f>ROUNDUP(P92,0)</f>
        <v>#REF!</v>
      </c>
      <c r="S92" s="49" t="e">
        <f>IF(Q92&gt;0,Q92,0)</f>
        <v>#REF!</v>
      </c>
      <c r="U92" s="73" t="e">
        <f>S92</f>
        <v>#REF!</v>
      </c>
    </row>
    <row r="93" spans="1:21" ht="11.25" customHeight="1" outlineLevel="5">
      <c r="A93" s="95" t="s">
        <v>87</v>
      </c>
      <c r="B93" s="95"/>
      <c r="C93" s="95"/>
      <c r="D93" s="95"/>
      <c r="E93" s="96">
        <v>54</v>
      </c>
      <c r="F93" s="96"/>
      <c r="G93" s="18">
        <v>201</v>
      </c>
      <c r="H93" s="18">
        <v>38</v>
      </c>
      <c r="I93" s="18"/>
      <c r="J93" s="18"/>
      <c r="K93" s="18"/>
      <c r="L93" s="23">
        <v>0.7</v>
      </c>
      <c r="M93" s="21">
        <v>27</v>
      </c>
      <c r="N93" s="46">
        <v>30</v>
      </c>
      <c r="O93" s="22">
        <f>O90*0.2</f>
        <v>75.60000000000001</v>
      </c>
      <c r="P93" s="93" t="e">
        <f>O93-#REF!</f>
        <v>#REF!</v>
      </c>
      <c r="Q93" s="94" t="e">
        <f>ROUNDUP(P93,0)</f>
        <v>#REF!</v>
      </c>
      <c r="S93" s="49" t="e">
        <f>IF(Q93&gt;0,Q93,0)</f>
        <v>#REF!</v>
      </c>
      <c r="U93" s="73" t="e">
        <f>S93</f>
        <v>#REF!</v>
      </c>
    </row>
    <row r="94" spans="1:21" ht="11.25" customHeight="1" outlineLevel="5">
      <c r="A94" s="95" t="s">
        <v>88</v>
      </c>
      <c r="B94" s="95"/>
      <c r="C94" s="95"/>
      <c r="D94" s="95"/>
      <c r="E94" s="96">
        <v>255</v>
      </c>
      <c r="F94" s="96"/>
      <c r="G94" s="22"/>
      <c r="H94" s="19">
        <v>5460</v>
      </c>
      <c r="I94" s="19"/>
      <c r="J94" s="19"/>
      <c r="K94" s="19"/>
      <c r="L94" s="20">
        <v>21.41</v>
      </c>
      <c r="M94" s="21">
        <v>941.5</v>
      </c>
      <c r="N94" s="21"/>
      <c r="O94" s="22">
        <f>O90*4</f>
        <v>1512</v>
      </c>
      <c r="P94" s="93" t="e">
        <f>O94-#REF!</f>
        <v>#REF!</v>
      </c>
      <c r="Q94" s="94" t="e">
        <f>ROUNDUP(P94,0)</f>
        <v>#REF!</v>
      </c>
      <c r="S94" s="49" t="e">
        <f>IF(Q94&gt;0,Q94,0)</f>
        <v>#REF!</v>
      </c>
      <c r="U94" s="73" t="e">
        <f>S94</f>
        <v>#REF!</v>
      </c>
    </row>
    <row r="95" spans="1:19" ht="11.25" customHeight="1" outlineLevel="5">
      <c r="A95" s="95" t="s">
        <v>89</v>
      </c>
      <c r="B95" s="95"/>
      <c r="C95" s="95"/>
      <c r="D95" s="95"/>
      <c r="E95" s="96">
        <v>255</v>
      </c>
      <c r="F95" s="96"/>
      <c r="G95" s="22"/>
      <c r="H95" s="18">
        <v>24</v>
      </c>
      <c r="I95" s="18"/>
      <c r="J95" s="18"/>
      <c r="K95" s="18"/>
      <c r="L95" s="20">
        <v>0.09</v>
      </c>
      <c r="M95" s="21">
        <v>11</v>
      </c>
      <c r="N95" s="21"/>
      <c r="O95" s="22"/>
      <c r="P95" s="93"/>
      <c r="Q95" s="94"/>
      <c r="S95" s="49"/>
    </row>
    <row r="96" spans="1:21" ht="11.25" customHeight="1" outlineLevel="5">
      <c r="A96" s="95" t="s">
        <v>90</v>
      </c>
      <c r="B96" s="95"/>
      <c r="C96" s="95"/>
      <c r="D96" s="95"/>
      <c r="E96" s="96">
        <v>255</v>
      </c>
      <c r="F96" s="96"/>
      <c r="G96" s="22"/>
      <c r="H96" s="29">
        <v>2860.5</v>
      </c>
      <c r="I96" s="29"/>
      <c r="J96" s="29"/>
      <c r="K96" s="29"/>
      <c r="L96" s="20">
        <v>11.22</v>
      </c>
      <c r="M96" s="21">
        <v>599.47</v>
      </c>
      <c r="N96" s="21"/>
      <c r="O96" s="22">
        <f>O90*2.4</f>
        <v>907.1999999999999</v>
      </c>
      <c r="P96" s="93" t="e">
        <f>O96-#REF!</f>
        <v>#REF!</v>
      </c>
      <c r="Q96" s="94" t="e">
        <f>ROUNDUP(P96,0)</f>
        <v>#REF!</v>
      </c>
      <c r="S96" s="49" t="e">
        <f>IF(Q96&gt;0,Q96,0)</f>
        <v>#REF!</v>
      </c>
      <c r="U96" s="73" t="e">
        <f>S96</f>
        <v>#REF!</v>
      </c>
    </row>
    <row r="97" spans="1:15" ht="11.25" customHeight="1" outlineLevel="4">
      <c r="A97" s="99" t="s">
        <v>63</v>
      </c>
      <c r="B97" s="99"/>
      <c r="C97" s="99"/>
      <c r="D97" s="99"/>
      <c r="E97" s="96">
        <v>210</v>
      </c>
      <c r="F97" s="96"/>
      <c r="G97" s="18">
        <v>46</v>
      </c>
      <c r="H97" s="19">
        <v>5770</v>
      </c>
      <c r="I97" s="19"/>
      <c r="J97" s="19"/>
      <c r="K97" s="19"/>
      <c r="L97" s="20"/>
      <c r="M97" s="21"/>
      <c r="N97" s="21"/>
      <c r="O97" s="92">
        <v>177</v>
      </c>
    </row>
    <row r="98" spans="1:21" ht="11.25" customHeight="1" outlineLevel="5">
      <c r="A98" s="95" t="s">
        <v>91</v>
      </c>
      <c r="B98" s="95"/>
      <c r="C98" s="95"/>
      <c r="D98" s="95"/>
      <c r="E98" s="96">
        <v>249</v>
      </c>
      <c r="F98" s="96"/>
      <c r="G98" s="18">
        <v>6</v>
      </c>
      <c r="H98" s="23">
        <v>611.5</v>
      </c>
      <c r="I98" s="23"/>
      <c r="J98" s="23"/>
      <c r="K98" s="23"/>
      <c r="L98" s="20">
        <v>2.46</v>
      </c>
      <c r="M98" s="21">
        <v>-1.5</v>
      </c>
      <c r="N98" s="46">
        <v>100</v>
      </c>
      <c r="O98" s="22">
        <f>O97*0.7</f>
        <v>123.89999999999999</v>
      </c>
      <c r="P98" s="93" t="e">
        <f>O98-#REF!</f>
        <v>#REF!</v>
      </c>
      <c r="Q98" s="94" t="e">
        <f>ROUNDUP(P98,0)</f>
        <v>#REF!</v>
      </c>
      <c r="S98" s="49" t="e">
        <f>IF(Q98&gt;0,Q98,0)</f>
        <v>#REF!</v>
      </c>
      <c r="U98" s="73" t="e">
        <f>S98</f>
        <v>#REF!</v>
      </c>
    </row>
    <row r="99" spans="1:21" ht="11.25" customHeight="1" outlineLevel="5">
      <c r="A99" s="95" t="s">
        <v>92</v>
      </c>
      <c r="B99" s="95"/>
      <c r="C99" s="95"/>
      <c r="D99" s="95"/>
      <c r="E99" s="96">
        <v>237</v>
      </c>
      <c r="F99" s="96"/>
      <c r="G99" s="18">
        <v>18</v>
      </c>
      <c r="H99" s="23">
        <v>288.5</v>
      </c>
      <c r="I99" s="23"/>
      <c r="J99" s="23"/>
      <c r="K99" s="23"/>
      <c r="L99" s="20">
        <v>1.22</v>
      </c>
      <c r="M99" s="21">
        <v>9</v>
      </c>
      <c r="N99" s="46">
        <v>40</v>
      </c>
      <c r="O99" s="22">
        <f>O97*0.3</f>
        <v>53.1</v>
      </c>
      <c r="P99" s="93" t="e">
        <f>O99-#REF!</f>
        <v>#REF!</v>
      </c>
      <c r="Q99" s="94" t="e">
        <f>ROUNDUP(P99,0)</f>
        <v>#REF!</v>
      </c>
      <c r="S99" s="49" t="e">
        <f>IF(Q99&gt;0,Q99,0)</f>
        <v>#REF!</v>
      </c>
      <c r="U99" s="73" t="e">
        <f>S99</f>
        <v>#REF!</v>
      </c>
    </row>
    <row r="100" spans="1:21" ht="11.25" customHeight="1" outlineLevel="5">
      <c r="A100" s="95" t="s">
        <v>93</v>
      </c>
      <c r="B100" s="95"/>
      <c r="C100" s="95"/>
      <c r="D100" s="95"/>
      <c r="E100" s="96">
        <v>6</v>
      </c>
      <c r="F100" s="96"/>
      <c r="G100" s="18">
        <v>249</v>
      </c>
      <c r="H100" s="23">
        <v>8.5</v>
      </c>
      <c r="I100" s="23"/>
      <c r="J100" s="23"/>
      <c r="K100" s="23"/>
      <c r="L100" s="20">
        <v>1.42</v>
      </c>
      <c r="M100" s="21">
        <v>1.5</v>
      </c>
      <c r="N100" s="46">
        <v>30</v>
      </c>
      <c r="O100" s="22">
        <f>O97*0.2</f>
        <v>35.4</v>
      </c>
      <c r="P100" s="93" t="e">
        <f>O100-#REF!</f>
        <v>#REF!</v>
      </c>
      <c r="Q100" s="94" t="e">
        <f>ROUNDUP(P100,0)</f>
        <v>#REF!</v>
      </c>
      <c r="S100" s="49" t="e">
        <f>IF(Q100&gt;0,Q100,0)</f>
        <v>#REF!</v>
      </c>
      <c r="U100" s="73" t="e">
        <f>S100</f>
        <v>#REF!</v>
      </c>
    </row>
    <row r="101" spans="1:21" ht="11.25" customHeight="1" outlineLevel="5">
      <c r="A101" s="95" t="s">
        <v>94</v>
      </c>
      <c r="B101" s="95"/>
      <c r="C101" s="95"/>
      <c r="D101" s="95"/>
      <c r="E101" s="96">
        <v>255</v>
      </c>
      <c r="F101" s="96"/>
      <c r="G101" s="22"/>
      <c r="H101" s="29">
        <v>3150.5</v>
      </c>
      <c r="I101" s="29"/>
      <c r="J101" s="29"/>
      <c r="K101" s="29"/>
      <c r="L101" s="20">
        <v>12.35</v>
      </c>
      <c r="M101" s="21">
        <v>350</v>
      </c>
      <c r="N101" s="46">
        <v>50</v>
      </c>
      <c r="O101" s="22">
        <f>O97*4</f>
        <v>708</v>
      </c>
      <c r="P101" s="93" t="e">
        <f>O101-#REF!</f>
        <v>#REF!</v>
      </c>
      <c r="Q101" s="94" t="e">
        <f>ROUNDUP(P101,0)</f>
        <v>#REF!</v>
      </c>
      <c r="S101" s="49" t="e">
        <f>IF(Q101&gt;0,Q101,0)</f>
        <v>#REF!</v>
      </c>
      <c r="U101" s="73" t="e">
        <f>S101</f>
        <v>#REF!</v>
      </c>
    </row>
    <row r="102" spans="1:19" ht="11.25" customHeight="1" outlineLevel="5">
      <c r="A102" s="95" t="s">
        <v>95</v>
      </c>
      <c r="B102" s="95"/>
      <c r="C102" s="95"/>
      <c r="D102" s="95"/>
      <c r="E102" s="96">
        <v>255</v>
      </c>
      <c r="F102" s="96"/>
      <c r="G102" s="22"/>
      <c r="H102" s="18">
        <v>17</v>
      </c>
      <c r="I102" s="18"/>
      <c r="J102" s="18"/>
      <c r="K102" s="18"/>
      <c r="L102" s="20">
        <v>0.07</v>
      </c>
      <c r="M102" s="21">
        <v>18</v>
      </c>
      <c r="O102" s="22"/>
      <c r="P102" s="93"/>
      <c r="Q102" s="94"/>
      <c r="S102" s="49"/>
    </row>
    <row r="103" spans="1:21" ht="11.25" customHeight="1" outlineLevel="5">
      <c r="A103" s="95" t="s">
        <v>96</v>
      </c>
      <c r="B103" s="95"/>
      <c r="C103" s="95"/>
      <c r="D103" s="95"/>
      <c r="E103" s="96">
        <v>255</v>
      </c>
      <c r="F103" s="96"/>
      <c r="G103" s="22"/>
      <c r="H103" s="19">
        <v>1694</v>
      </c>
      <c r="I103" s="19"/>
      <c r="J103" s="19"/>
      <c r="K103" s="19"/>
      <c r="L103" s="20">
        <v>6.64</v>
      </c>
      <c r="M103" s="21">
        <v>213</v>
      </c>
      <c r="N103" s="46">
        <v>30</v>
      </c>
      <c r="O103" s="22">
        <f>O97*2.4</f>
        <v>424.8</v>
      </c>
      <c r="P103" s="93" t="e">
        <f>O103-#REF!</f>
        <v>#REF!</v>
      </c>
      <c r="Q103" s="94" t="e">
        <f>ROUNDUP(P103,0)</f>
        <v>#REF!</v>
      </c>
      <c r="S103" s="49" t="e">
        <f>IF(Q103&gt;0,Q103,0)</f>
        <v>#REF!</v>
      </c>
      <c r="U103" s="73" t="e">
        <f>S103</f>
        <v>#REF!</v>
      </c>
    </row>
    <row r="104" spans="1:15" ht="11.25" customHeight="1" outlineLevel="4">
      <c r="A104" s="99" t="s">
        <v>72</v>
      </c>
      <c r="B104" s="99"/>
      <c r="C104" s="99"/>
      <c r="D104" s="99"/>
      <c r="E104" s="96">
        <v>54</v>
      </c>
      <c r="F104" s="96"/>
      <c r="G104" s="18">
        <v>201</v>
      </c>
      <c r="H104" s="23">
        <v>854.5</v>
      </c>
      <c r="I104" s="23"/>
      <c r="J104" s="23"/>
      <c r="K104" s="23"/>
      <c r="L104" s="20"/>
      <c r="M104" s="21"/>
      <c r="N104" s="21"/>
      <c r="O104" s="92">
        <v>108</v>
      </c>
    </row>
    <row r="105" spans="1:21" ht="11.25" customHeight="1" outlineLevel="5">
      <c r="A105" s="95" t="s">
        <v>97</v>
      </c>
      <c r="B105" s="95"/>
      <c r="C105" s="95"/>
      <c r="D105" s="95"/>
      <c r="E105" s="96">
        <v>65</v>
      </c>
      <c r="F105" s="96"/>
      <c r="G105" s="18">
        <v>190</v>
      </c>
      <c r="H105" s="18">
        <v>69</v>
      </c>
      <c r="I105" s="18"/>
      <c r="J105" s="18"/>
      <c r="K105" s="18"/>
      <c r="L105" s="20">
        <v>1.06</v>
      </c>
      <c r="M105" s="21">
        <v>41</v>
      </c>
      <c r="N105" s="46">
        <v>50</v>
      </c>
      <c r="O105" s="22">
        <f>O104*0.7</f>
        <v>75.6</v>
      </c>
      <c r="P105" s="93" t="e">
        <f>O105-#REF!</f>
        <v>#REF!</v>
      </c>
      <c r="Q105" s="94" t="e">
        <f>ROUNDUP(P105,0)</f>
        <v>#REF!</v>
      </c>
      <c r="S105" s="49" t="e">
        <f>IF(Q105&gt;0,Q105,0)</f>
        <v>#REF!</v>
      </c>
      <c r="U105" s="73" t="e">
        <f>S105</f>
        <v>#REF!</v>
      </c>
    </row>
    <row r="106" spans="1:21" ht="11.25" customHeight="1" outlineLevel="5">
      <c r="A106" s="95" t="s">
        <v>98</v>
      </c>
      <c r="B106" s="95"/>
      <c r="C106" s="95"/>
      <c r="D106" s="95"/>
      <c r="E106" s="96">
        <v>65</v>
      </c>
      <c r="F106" s="96"/>
      <c r="G106" s="18">
        <v>190</v>
      </c>
      <c r="H106" s="23">
        <v>37.5</v>
      </c>
      <c r="I106" s="23"/>
      <c r="J106" s="23"/>
      <c r="K106" s="23"/>
      <c r="L106" s="20">
        <v>0.58</v>
      </c>
      <c r="M106" s="21">
        <v>30.5</v>
      </c>
      <c r="N106" s="21"/>
      <c r="O106" s="22">
        <f>O104*0.3</f>
        <v>32.4</v>
      </c>
      <c r="P106" s="93" t="e">
        <f>O106-#REF!</f>
        <v>#REF!</v>
      </c>
      <c r="Q106" s="94" t="e">
        <f>ROUNDUP(P106,0)</f>
        <v>#REF!</v>
      </c>
      <c r="S106" s="49" t="e">
        <f>IF(Q106&gt;0,Q106,0)</f>
        <v>#REF!</v>
      </c>
      <c r="U106" s="73" t="e">
        <f>S106</f>
        <v>#REF!</v>
      </c>
    </row>
    <row r="107" spans="1:21" ht="11.25" customHeight="1" outlineLevel="5">
      <c r="A107" s="95" t="s">
        <v>99</v>
      </c>
      <c r="B107" s="95"/>
      <c r="C107" s="95"/>
      <c r="D107" s="95"/>
      <c r="E107" s="96">
        <v>1</v>
      </c>
      <c r="F107" s="96"/>
      <c r="G107" s="18">
        <v>254</v>
      </c>
      <c r="H107" s="23">
        <v>18.5</v>
      </c>
      <c r="I107" s="23"/>
      <c r="J107" s="23"/>
      <c r="K107" s="23"/>
      <c r="L107" s="23">
        <v>18.5</v>
      </c>
      <c r="M107" s="21">
        <v>-8.5</v>
      </c>
      <c r="N107" s="46">
        <v>30</v>
      </c>
      <c r="O107" s="22">
        <f>O104*0.2</f>
        <v>21.6</v>
      </c>
      <c r="P107" s="93" t="e">
        <f>O107-#REF!</f>
        <v>#REF!</v>
      </c>
      <c r="Q107" s="94" t="e">
        <f>ROUNDUP(P107,0)</f>
        <v>#REF!</v>
      </c>
      <c r="S107" s="49" t="e">
        <f>IF(Q107&gt;0,Q107,0)</f>
        <v>#REF!</v>
      </c>
      <c r="U107" s="73" t="e">
        <f>S107</f>
        <v>#REF!</v>
      </c>
    </row>
    <row r="108" spans="1:21" ht="11.25" customHeight="1" outlineLevel="5">
      <c r="A108" s="95" t="s">
        <v>100</v>
      </c>
      <c r="B108" s="95"/>
      <c r="C108" s="95"/>
      <c r="D108" s="95"/>
      <c r="E108" s="96">
        <v>65</v>
      </c>
      <c r="F108" s="96"/>
      <c r="G108" s="18">
        <v>190</v>
      </c>
      <c r="H108" s="23">
        <v>445.5</v>
      </c>
      <c r="I108" s="23"/>
      <c r="J108" s="23"/>
      <c r="K108" s="23"/>
      <c r="L108" s="20">
        <v>6.85</v>
      </c>
      <c r="M108" s="21">
        <v>243.5</v>
      </c>
      <c r="N108" s="46">
        <v>50</v>
      </c>
      <c r="O108" s="22">
        <f>O104*4</f>
        <v>432</v>
      </c>
      <c r="P108" s="93" t="e">
        <f>O108-#REF!</f>
        <v>#REF!</v>
      </c>
      <c r="Q108" s="94" t="e">
        <f>ROUNDUP(P108,0)</f>
        <v>#REF!</v>
      </c>
      <c r="S108" s="49" t="e">
        <f>IF(Q108&gt;0,Q108,0)</f>
        <v>#REF!</v>
      </c>
      <c r="U108" s="73" t="e">
        <f>S108</f>
        <v>#REF!</v>
      </c>
    </row>
    <row r="109" spans="1:26" ht="11.25" customHeight="1" outlineLevel="5">
      <c r="A109" s="95" t="s">
        <v>101</v>
      </c>
      <c r="B109" s="95"/>
      <c r="C109" s="95"/>
      <c r="D109" s="95"/>
      <c r="E109" s="96">
        <v>65</v>
      </c>
      <c r="F109" s="96"/>
      <c r="G109" s="18">
        <v>190</v>
      </c>
      <c r="H109" s="18">
        <v>2</v>
      </c>
      <c r="I109" s="18"/>
      <c r="J109" s="18"/>
      <c r="K109" s="18"/>
      <c r="L109" s="20">
        <v>0.03</v>
      </c>
      <c r="M109" s="21">
        <v>13</v>
      </c>
      <c r="N109" s="21"/>
      <c r="O109" s="22"/>
      <c r="P109" s="93"/>
      <c r="Q109" s="94"/>
      <c r="S109" s="49"/>
      <c r="Z109">
        <v>0.7070312499999999</v>
      </c>
    </row>
    <row r="110" spans="1:26" ht="11.25" customHeight="1" outlineLevel="5">
      <c r="A110" s="95" t="s">
        <v>102</v>
      </c>
      <c r="B110" s="95"/>
      <c r="C110" s="95"/>
      <c r="D110" s="95"/>
      <c r="E110" s="96">
        <v>65</v>
      </c>
      <c r="F110" s="96"/>
      <c r="G110" s="18">
        <v>190</v>
      </c>
      <c r="H110" s="18">
        <v>282</v>
      </c>
      <c r="I110" s="18"/>
      <c r="J110" s="18"/>
      <c r="K110" s="18"/>
      <c r="L110" s="20">
        <v>4.34</v>
      </c>
      <c r="M110" s="21">
        <v>167</v>
      </c>
      <c r="N110" s="46">
        <v>40</v>
      </c>
      <c r="O110" s="22">
        <f>O104*2.4</f>
        <v>259.2</v>
      </c>
      <c r="P110" s="93" t="e">
        <f>O110-#REF!</f>
        <v>#REF!</v>
      </c>
      <c r="Q110" s="94" t="e">
        <f>ROUNDUP(P110,0)</f>
        <v>#REF!</v>
      </c>
      <c r="S110" s="49" t="e">
        <f>IF(Q110&gt;0,Q110,0)</f>
        <v>#REF!</v>
      </c>
      <c r="U110" s="73" t="e">
        <f>S110</f>
        <v>#REF!</v>
      </c>
      <c r="Z110">
        <v>0.35156250000000006</v>
      </c>
    </row>
    <row r="111" spans="1:29" ht="12.75" customHeight="1">
      <c r="A111" s="97" t="s">
        <v>2</v>
      </c>
      <c r="B111" s="97"/>
      <c r="C111" s="97"/>
      <c r="D111" s="97"/>
      <c r="E111" s="98">
        <v>210</v>
      </c>
      <c r="F111" s="98"/>
      <c r="G111" s="30">
        <v>45</v>
      </c>
      <c r="H111" s="31">
        <v>31577.05</v>
      </c>
      <c r="I111" s="31"/>
      <c r="J111" s="31"/>
      <c r="K111" s="31"/>
      <c r="L111" s="32">
        <v>156.43</v>
      </c>
      <c r="M111" s="33">
        <v>5512.92</v>
      </c>
      <c r="N111" s="33"/>
      <c r="O111" s="34"/>
      <c r="AB111" s="131" t="s">
        <v>118</v>
      </c>
      <c r="AC111" s="131"/>
    </row>
    <row r="112" spans="26:29" ht="11.25">
      <c r="Z112">
        <v>0.08346354166666667</v>
      </c>
      <c r="AB112" s="131"/>
      <c r="AC112" s="131"/>
    </row>
    <row r="113" spans="28:29" ht="11.25">
      <c r="AB113" s="131"/>
      <c r="AC113" s="131"/>
    </row>
    <row r="114" spans="28:29" ht="11.25">
      <c r="AB114" s="131"/>
      <c r="AC114" s="131"/>
    </row>
    <row r="115" spans="28:29" ht="11.25">
      <c r="AB115" s="131"/>
      <c r="AC115" s="131"/>
    </row>
    <row r="116" spans="10:29" ht="11.25" customHeight="1">
      <c r="J116" s="59">
        <v>0.07</v>
      </c>
      <c r="K116" s="59"/>
      <c r="L116" s="59">
        <v>0.24</v>
      </c>
      <c r="M116" s="43">
        <v>1.17</v>
      </c>
      <c r="N116" s="43">
        <v>0.03</v>
      </c>
      <c r="O116" s="43">
        <v>0.15</v>
      </c>
      <c r="P116" s="78">
        <v>0.09</v>
      </c>
      <c r="Q116" s="78">
        <v>0.07</v>
      </c>
      <c r="R116" s="78">
        <v>0.57</v>
      </c>
      <c r="S116" s="79">
        <v>0.1</v>
      </c>
      <c r="T116" s="78">
        <v>0.41</v>
      </c>
      <c r="U116" s="78">
        <v>0.12</v>
      </c>
      <c r="V116" s="43">
        <v>0.78</v>
      </c>
      <c r="W116" s="83">
        <v>0.6</v>
      </c>
      <c r="X116" s="43">
        <v>0.23</v>
      </c>
      <c r="Z116" s="72">
        <f>SUM(J116:Y116)</f>
        <v>4.630000000000001</v>
      </c>
      <c r="AA116">
        <f>Z116/Z118</f>
        <v>0.6614285714285715</v>
      </c>
      <c r="AB116" s="131"/>
      <c r="AC116" s="131"/>
    </row>
    <row r="117" spans="10:29" ht="11.25">
      <c r="J117" s="43">
        <v>0.08</v>
      </c>
      <c r="K117" s="43"/>
      <c r="L117" s="43">
        <v>0.07</v>
      </c>
      <c r="M117" s="43">
        <v>0.45</v>
      </c>
      <c r="N117" s="43">
        <v>0.03</v>
      </c>
      <c r="O117" s="43">
        <v>0.12</v>
      </c>
      <c r="P117" s="78">
        <v>0.16</v>
      </c>
      <c r="Q117" s="78">
        <v>0.03</v>
      </c>
      <c r="R117" s="78">
        <v>0.32</v>
      </c>
      <c r="S117" s="78">
        <v>0.03</v>
      </c>
      <c r="T117" s="78">
        <v>0.23</v>
      </c>
      <c r="U117" s="78">
        <v>0.04</v>
      </c>
      <c r="V117" s="43">
        <v>0.35</v>
      </c>
      <c r="W117" s="83">
        <v>0.22</v>
      </c>
      <c r="X117" s="43">
        <v>0.08</v>
      </c>
      <c r="Z117" s="72">
        <f>SUM(J117:Y117)</f>
        <v>2.2100000000000004</v>
      </c>
      <c r="AA117">
        <f>Z117/Z118</f>
        <v>0.3157142857142857</v>
      </c>
      <c r="AB117" s="131"/>
      <c r="AC117" s="131"/>
    </row>
    <row r="118" spans="10:29" ht="11.25">
      <c r="J118" s="43">
        <v>0.08</v>
      </c>
      <c r="K118" s="43"/>
      <c r="L118" s="43">
        <v>0.32</v>
      </c>
      <c r="M118" s="43">
        <v>1.28</v>
      </c>
      <c r="N118" s="43">
        <v>0.07</v>
      </c>
      <c r="O118" s="43">
        <v>0.41</v>
      </c>
      <c r="P118" s="78">
        <v>0.18</v>
      </c>
      <c r="Q118" s="78">
        <v>0.16</v>
      </c>
      <c r="R118" s="78">
        <v>1.04</v>
      </c>
      <c r="S118" s="78">
        <v>0.11</v>
      </c>
      <c r="T118" s="78">
        <v>0.74</v>
      </c>
      <c r="U118" s="78">
        <v>0.48</v>
      </c>
      <c r="V118" s="43">
        <v>1.19</v>
      </c>
      <c r="W118" s="83">
        <v>0.62</v>
      </c>
      <c r="X118" s="43">
        <v>0.32</v>
      </c>
      <c r="Z118" s="72">
        <f>SUM(J118:Y118)</f>
        <v>7.000000000000001</v>
      </c>
      <c r="AB118" s="131"/>
      <c r="AC118" s="131"/>
    </row>
    <row r="119" spans="10:29" ht="11.25">
      <c r="J119" s="67">
        <v>0.001</v>
      </c>
      <c r="K119" s="91"/>
      <c r="L119" s="43">
        <v>0.01</v>
      </c>
      <c r="M119" s="43">
        <v>0.05</v>
      </c>
      <c r="N119" s="43">
        <v>0.03</v>
      </c>
      <c r="O119" s="43">
        <v>0.01</v>
      </c>
      <c r="P119" s="78">
        <v>0.01</v>
      </c>
      <c r="Q119" s="80"/>
      <c r="R119" s="78">
        <v>0.04</v>
      </c>
      <c r="S119" s="78">
        <v>0.01</v>
      </c>
      <c r="T119" s="78">
        <v>0.24</v>
      </c>
      <c r="U119" s="80"/>
      <c r="V119" s="43">
        <v>0.09</v>
      </c>
      <c r="W119" s="83">
        <v>0.03</v>
      </c>
      <c r="X119" s="43">
        <v>0.04</v>
      </c>
      <c r="Z119" s="72">
        <f>SUM(J119:Y119)</f>
        <v>0.561</v>
      </c>
      <c r="AA119">
        <f>Z119/Z118</f>
        <v>0.08014285714285714</v>
      </c>
      <c r="AB119" s="131"/>
      <c r="AC119" s="131"/>
    </row>
  </sheetData>
  <sheetProtection/>
  <mergeCells count="241">
    <mergeCell ref="AB111:AC119"/>
    <mergeCell ref="P16:S16"/>
    <mergeCell ref="U16:X16"/>
    <mergeCell ref="Z16:AC16"/>
    <mergeCell ref="Q3:Q9"/>
    <mergeCell ref="Y13:Y16"/>
    <mergeCell ref="I71:I74"/>
    <mergeCell ref="K71:K74"/>
    <mergeCell ref="I76:I79"/>
    <mergeCell ref="K76:K79"/>
    <mergeCell ref="I62:I65"/>
    <mergeCell ref="K62:K65"/>
    <mergeCell ref="I67:I70"/>
    <mergeCell ref="K67:K70"/>
    <mergeCell ref="I54:I57"/>
    <mergeCell ref="K54:K57"/>
    <mergeCell ref="I58:I61"/>
    <mergeCell ref="K58:K61"/>
    <mergeCell ref="I46:I49"/>
    <mergeCell ref="K46:K49"/>
    <mergeCell ref="I50:I53"/>
    <mergeCell ref="K50:K53"/>
    <mergeCell ref="I37:I40"/>
    <mergeCell ref="K37:K40"/>
    <mergeCell ref="I42:I45"/>
    <mergeCell ref="K42:K45"/>
    <mergeCell ref="I29:I32"/>
    <mergeCell ref="K29:K32"/>
    <mergeCell ref="I33:I36"/>
    <mergeCell ref="K33:K36"/>
    <mergeCell ref="I21:I24"/>
    <mergeCell ref="K21:K24"/>
    <mergeCell ref="I25:I28"/>
    <mergeCell ref="K25:K28"/>
    <mergeCell ref="A11:D11"/>
    <mergeCell ref="E11:F11"/>
    <mergeCell ref="I17:I20"/>
    <mergeCell ref="K17:K20"/>
    <mergeCell ref="C7:O7"/>
    <mergeCell ref="A9:D9"/>
    <mergeCell ref="E9:O10"/>
    <mergeCell ref="A10:D10"/>
    <mergeCell ref="A18:D18"/>
    <mergeCell ref="E18:F18"/>
    <mergeCell ref="E12:F12"/>
    <mergeCell ref="A13:D13"/>
    <mergeCell ref="E13:F13"/>
    <mergeCell ref="A14:D14"/>
    <mergeCell ref="E14:F14"/>
    <mergeCell ref="A15:D15"/>
    <mergeCell ref="E15:F15"/>
    <mergeCell ref="A16:D16"/>
    <mergeCell ref="E16:F16"/>
    <mergeCell ref="A17:D17"/>
    <mergeCell ref="E17:F17"/>
    <mergeCell ref="A24:D24"/>
    <mergeCell ref="E24:F24"/>
    <mergeCell ref="A19:D19"/>
    <mergeCell ref="E19:F19"/>
    <mergeCell ref="A20:D20"/>
    <mergeCell ref="E20:F20"/>
    <mergeCell ref="A21:D21"/>
    <mergeCell ref="E21:F21"/>
    <mergeCell ref="A22:D22"/>
    <mergeCell ref="E22:F22"/>
    <mergeCell ref="A23:D23"/>
    <mergeCell ref="E23:F23"/>
    <mergeCell ref="A30:D30"/>
    <mergeCell ref="E30:F30"/>
    <mergeCell ref="A25:D25"/>
    <mergeCell ref="E25:F25"/>
    <mergeCell ref="A26:D26"/>
    <mergeCell ref="E26:F26"/>
    <mergeCell ref="A27:D27"/>
    <mergeCell ref="E27:F27"/>
    <mergeCell ref="A28:D28"/>
    <mergeCell ref="E28:F28"/>
    <mergeCell ref="A29:D29"/>
    <mergeCell ref="E29:F29"/>
    <mergeCell ref="A36:D36"/>
    <mergeCell ref="E36:F36"/>
    <mergeCell ref="A31:D31"/>
    <mergeCell ref="E31:F31"/>
    <mergeCell ref="A32:D32"/>
    <mergeCell ref="E32:F32"/>
    <mergeCell ref="A33:D33"/>
    <mergeCell ref="E33:F33"/>
    <mergeCell ref="A34:D34"/>
    <mergeCell ref="E34:F34"/>
    <mergeCell ref="A35:D35"/>
    <mergeCell ref="E35:F35"/>
    <mergeCell ref="A41:D41"/>
    <mergeCell ref="E41:F41"/>
    <mergeCell ref="A37:D37"/>
    <mergeCell ref="E37:F37"/>
    <mergeCell ref="A38:D38"/>
    <mergeCell ref="E38:F38"/>
    <mergeCell ref="A39:D39"/>
    <mergeCell ref="E39:F39"/>
    <mergeCell ref="A40:D40"/>
    <mergeCell ref="E40:F40"/>
    <mergeCell ref="A47:D47"/>
    <mergeCell ref="E47:F47"/>
    <mergeCell ref="A42:D42"/>
    <mergeCell ref="E42:F42"/>
    <mergeCell ref="A43:D43"/>
    <mergeCell ref="E43:F43"/>
    <mergeCell ref="A44:D44"/>
    <mergeCell ref="E44:F44"/>
    <mergeCell ref="A45:D45"/>
    <mergeCell ref="E45:F45"/>
    <mergeCell ref="A46:D46"/>
    <mergeCell ref="E46:F46"/>
    <mergeCell ref="A53:D53"/>
    <mergeCell ref="E53:F53"/>
    <mergeCell ref="A48:D48"/>
    <mergeCell ref="E48:F48"/>
    <mergeCell ref="A49:D49"/>
    <mergeCell ref="E49:F49"/>
    <mergeCell ref="A50:D50"/>
    <mergeCell ref="E50:F50"/>
    <mergeCell ref="A51:D51"/>
    <mergeCell ref="E51:F51"/>
    <mergeCell ref="A52:D52"/>
    <mergeCell ref="E52:F52"/>
    <mergeCell ref="A59:D59"/>
    <mergeCell ref="E59:F59"/>
    <mergeCell ref="A54:D54"/>
    <mergeCell ref="E54:F54"/>
    <mergeCell ref="A55:D55"/>
    <mergeCell ref="E55:F55"/>
    <mergeCell ref="A56:D56"/>
    <mergeCell ref="E56:F56"/>
    <mergeCell ref="A57:D57"/>
    <mergeCell ref="E57:F57"/>
    <mergeCell ref="A58:D58"/>
    <mergeCell ref="E58:F58"/>
    <mergeCell ref="A64:D64"/>
    <mergeCell ref="E64:F64"/>
    <mergeCell ref="A60:D60"/>
    <mergeCell ref="E60:F60"/>
    <mergeCell ref="A61:D61"/>
    <mergeCell ref="E61:F61"/>
    <mergeCell ref="A62:D62"/>
    <mergeCell ref="E62:F62"/>
    <mergeCell ref="A63:D63"/>
    <mergeCell ref="E63:F63"/>
    <mergeCell ref="A70:D70"/>
    <mergeCell ref="E70:F70"/>
    <mergeCell ref="A65:D65"/>
    <mergeCell ref="E65:F65"/>
    <mergeCell ref="A66:D66"/>
    <mergeCell ref="E66:F66"/>
    <mergeCell ref="A67:D67"/>
    <mergeCell ref="E67:F67"/>
    <mergeCell ref="A68:D68"/>
    <mergeCell ref="E68:F68"/>
    <mergeCell ref="A69:D69"/>
    <mergeCell ref="E69:F69"/>
    <mergeCell ref="A76:D76"/>
    <mergeCell ref="E76:F76"/>
    <mergeCell ref="A71:D71"/>
    <mergeCell ref="E71:F71"/>
    <mergeCell ref="A72:D72"/>
    <mergeCell ref="E72:F72"/>
    <mergeCell ref="A73:D73"/>
    <mergeCell ref="E73:F73"/>
    <mergeCell ref="A74:D74"/>
    <mergeCell ref="E74:F74"/>
    <mergeCell ref="A75:D75"/>
    <mergeCell ref="E75:F75"/>
    <mergeCell ref="A82:D82"/>
    <mergeCell ref="E82:F82"/>
    <mergeCell ref="A77:D77"/>
    <mergeCell ref="E77:F77"/>
    <mergeCell ref="A78:D78"/>
    <mergeCell ref="E78:F78"/>
    <mergeCell ref="A79:D79"/>
    <mergeCell ref="E79:F79"/>
    <mergeCell ref="A80:D80"/>
    <mergeCell ref="E80:F80"/>
    <mergeCell ref="A81:D81"/>
    <mergeCell ref="E81:F81"/>
    <mergeCell ref="A88:D88"/>
    <mergeCell ref="E88:F88"/>
    <mergeCell ref="A83:D83"/>
    <mergeCell ref="E83:F83"/>
    <mergeCell ref="A84:D84"/>
    <mergeCell ref="E84:F84"/>
    <mergeCell ref="A85:D85"/>
    <mergeCell ref="E85:F85"/>
    <mergeCell ref="A86:D86"/>
    <mergeCell ref="E86:F86"/>
    <mergeCell ref="A87:D87"/>
    <mergeCell ref="E87:F87"/>
    <mergeCell ref="A94:D94"/>
    <mergeCell ref="E94:F94"/>
    <mergeCell ref="A89:D89"/>
    <mergeCell ref="E89:F89"/>
    <mergeCell ref="A90:D90"/>
    <mergeCell ref="E90:F90"/>
    <mergeCell ref="A91:D91"/>
    <mergeCell ref="E91:F91"/>
    <mergeCell ref="A92:D92"/>
    <mergeCell ref="E92:F92"/>
    <mergeCell ref="A93:D93"/>
    <mergeCell ref="E93:F93"/>
    <mergeCell ref="A100:D100"/>
    <mergeCell ref="E100:F100"/>
    <mergeCell ref="A95:D95"/>
    <mergeCell ref="E95:F95"/>
    <mergeCell ref="A96:D96"/>
    <mergeCell ref="E96:F96"/>
    <mergeCell ref="A97:D97"/>
    <mergeCell ref="E97:F97"/>
    <mergeCell ref="A98:D98"/>
    <mergeCell ref="E98:F98"/>
    <mergeCell ref="A99:D99"/>
    <mergeCell ref="E99:F99"/>
    <mergeCell ref="A106:D106"/>
    <mergeCell ref="E106:F106"/>
    <mergeCell ref="A101:D101"/>
    <mergeCell ref="E101:F101"/>
    <mergeCell ref="A102:D102"/>
    <mergeCell ref="E102:F102"/>
    <mergeCell ref="A103:D103"/>
    <mergeCell ref="E103:F103"/>
    <mergeCell ref="A104:D104"/>
    <mergeCell ref="E104:F104"/>
    <mergeCell ref="A105:D105"/>
    <mergeCell ref="E105:F105"/>
    <mergeCell ref="A107:D107"/>
    <mergeCell ref="E107:F107"/>
    <mergeCell ref="A111:D111"/>
    <mergeCell ref="E111:F111"/>
    <mergeCell ref="A108:D108"/>
    <mergeCell ref="E108:F108"/>
    <mergeCell ref="A109:D109"/>
    <mergeCell ref="E109:F109"/>
    <mergeCell ref="A110:D110"/>
    <mergeCell ref="E110:F110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evro</cp:lastModifiedBy>
  <cp:lastPrinted>2017-09-13T07:13:01Z</cp:lastPrinted>
  <dcterms:created xsi:type="dcterms:W3CDTF">2017-09-12T13:02:08Z</dcterms:created>
  <dcterms:modified xsi:type="dcterms:W3CDTF">2017-09-28T13:16:02Z</dcterms:modified>
  <cp:category/>
  <cp:version/>
  <cp:contentType/>
  <cp:contentStatus/>
  <cp:revision>1</cp:revision>
</cp:coreProperties>
</file>