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52" firstSheet="7" activeTab="15"/>
  </bookViews>
  <sheets>
    <sheet name="Январь Хорека 2015" sheetId="1" r:id="rId1"/>
    <sheet name="Февраль Хорека 2015" sheetId="2" r:id="rId2"/>
    <sheet name="Март Хорека 2015" sheetId="3" r:id="rId3"/>
    <sheet name="новый OLAP" sheetId="4" r:id="rId4"/>
    <sheet name="Апрель Хорека 2015" sheetId="5" r:id="rId5"/>
    <sheet name="Май Хорека 2015" sheetId="6" r:id="rId6"/>
    <sheet name="Июнь Хорека 2015" sheetId="7" r:id="rId7"/>
    <sheet name="Июль Хорека 2015" sheetId="8" r:id="rId8"/>
    <sheet name="Август Хорека 2015" sheetId="9" r:id="rId9"/>
    <sheet name="Январь Ритейл 2015" sheetId="10" r:id="rId10"/>
    <sheet name="Февраль Ритейл 2015" sheetId="11" r:id="rId11"/>
    <sheet name="Март Ритейл 2015" sheetId="12" r:id="rId12"/>
    <sheet name="Апрель Ритейл 2015" sheetId="13" r:id="rId13"/>
    <sheet name="Май Ритейл 2015" sheetId="14" r:id="rId14"/>
    <sheet name="Июнь Ритейл 2015" sheetId="15" r:id="rId15"/>
    <sheet name="Июль Ритейл 2015" sheetId="16" r:id="rId16"/>
    <sheet name="Август Ритейл 2015" sheetId="17" r:id="rId17"/>
  </sheets>
  <definedNames/>
  <calcPr fullCalcOnLoad="1"/>
</workbook>
</file>

<file path=xl/sharedStrings.xml><?xml version="1.0" encoding="utf-8"?>
<sst xmlns="http://schemas.openxmlformats.org/spreadsheetml/2006/main" count="737" uniqueCount="53">
  <si>
    <t>ВЫРУЧКА</t>
  </si>
  <si>
    <t>ПЛАНИРУЕМЫЙ OLAP(10)</t>
  </si>
  <si>
    <t>Январь</t>
  </si>
  <si>
    <t xml:space="preserve">F-период </t>
  </si>
  <si>
    <t xml:space="preserve">S-период </t>
  </si>
  <si>
    <t>OLAP</t>
  </si>
  <si>
    <t>должность</t>
  </si>
  <si>
    <t>ФИО</t>
  </si>
  <si>
    <t>F</t>
  </si>
  <si>
    <t>S</t>
  </si>
  <si>
    <t>ALL</t>
  </si>
  <si>
    <t>%</t>
  </si>
  <si>
    <t>руб.</t>
  </si>
  <si>
    <t>руководитель</t>
  </si>
  <si>
    <t>Сторчак Марина</t>
  </si>
  <si>
    <t>менеджер</t>
  </si>
  <si>
    <t>Мельникова Анастасия</t>
  </si>
  <si>
    <t>Евгения Дурнева</t>
  </si>
  <si>
    <t>Пащенко Ольга</t>
  </si>
  <si>
    <t>ОБЩАЯ по отделу</t>
  </si>
  <si>
    <t>F- период</t>
  </si>
  <si>
    <t>Первые 7 рабочих дней</t>
  </si>
  <si>
    <t xml:space="preserve">S- период </t>
  </si>
  <si>
    <t>Первые 13 рабочих дней</t>
  </si>
  <si>
    <t>Выручка за весь месяц(проставляется до 6 числа следующего месяца, корректируется 13-14 числа следующего месяца)</t>
  </si>
  <si>
    <t>Показатель за весь месяц(корректируется 15-18 числа следующего месяца)</t>
  </si>
  <si>
    <t>ПЛАНИРУЕМЫЙ OLAP</t>
  </si>
  <si>
    <t>Этот показатель является наибольшей месячной выручкой отдела в году. Пример ALL  составил в январе 10000 рублей,  а в феврале 13000 рублей т. е. OLAP =130% , то в марте при расчете OLAP необходимо будет брать за плановый  13000 рублей, при мартовской выручки в 12000 рублей OLAP =92%. В мае , при расчёте апреля,за плановый OLAP необходимо будет брать наибольший показатель по году, а это был февраль, следовательно, если в апреле будет выручка 12000 рублей, то OLAP составит также 92%. Номер месяца проставляется для того, что бы все помнили, на сколько они могут быть крутыми! ВСЕ ЭТО ОЗНАЧАЕТ -ТОЛЬКО ВПЕРЕД И НИ ШАГУ НАЗАД!!!!!!!!!!!!!!!!!!!!!!!!!!!! С уважением, Денис.</t>
  </si>
  <si>
    <t>Февраль</t>
  </si>
  <si>
    <t>ПЛАНИРУЕМЫЙ OLAP(02)</t>
  </si>
  <si>
    <t>Март</t>
  </si>
  <si>
    <t>ОБРАЗЕЦ</t>
  </si>
  <si>
    <t>Курс на</t>
  </si>
  <si>
    <t>Корректирующий коэффициент (КК)</t>
  </si>
  <si>
    <t>ПЛАНИРУЕМЫЙ OLAP (умножается на КК)</t>
  </si>
  <si>
    <t>другие</t>
  </si>
  <si>
    <t>Рассчитывается корректирующий коэффициент (КК). Например берем март 15 года. Берется курс на 01.03.15 и делится на курс на 01.03.14.</t>
  </si>
  <si>
    <t>Далее рассматриваются показатели отдела в марте 2014 года. Под "другие" понимаются показатели менеджеров, которые сейчас не работают.</t>
  </si>
  <si>
    <t>Планируемый OLAP получается из показателей марта 2014 года, умноженный на КК.</t>
  </si>
  <si>
    <t xml:space="preserve">Петрова Татьяна </t>
  </si>
  <si>
    <t>Харитонова Анастасия</t>
  </si>
  <si>
    <t>ПЛАНИРУЕМЫЙ OLAP(12)</t>
  </si>
  <si>
    <t>Арлачёв Михаил</t>
  </si>
  <si>
    <t>Егоров Владимир</t>
  </si>
  <si>
    <t>Игнатьев Сергей</t>
  </si>
  <si>
    <t>Первые 7 рабочих дней месяца</t>
  </si>
  <si>
    <t>отгрузки на Ашан</t>
  </si>
  <si>
    <t>Первые 13 рабочих дней месяца</t>
  </si>
  <si>
    <t>Выручка за весь месяц(проставляется до 6 числа следующего месяца, корректируется 15-18 числа следующего месяца)</t>
  </si>
  <si>
    <t>Показатель за весь месяц(корректируется 15-16 числа следующего месяца)</t>
  </si>
  <si>
    <t>Этот показатель является наибольшей месячной выручкой отдела в году. Пример ALL  составил в январе 10000 рублей,  а в феврале 13000 рублей т. е. OLAP =130% , то в марте при расчете OLAP необходимо будет брать за плановый  13000 рублей, при мартовской выручки в 12000 рублей OLAP =92%. В мае , при расчёте апреля,за плановый OLAP необходимо будет брать наибольший показатель по году, а это был февраль, следовательно, если в апреле будет выручка 12000 рублей, то OLAP составит также 92%. Номер месяца проставляется для того, что бы все помнили, на сколько они могут быть крутыми! ВСЕ ЭТО ОЗНАЧАЕТ ТОЛЬКО ВПЕРЕД И НИ ШАГУ НАЗАД!!!!!!!!!!!!!!!!!!!!!!!!!!!! С уважением, Денис.</t>
  </si>
  <si>
    <t>Ильин Александр</t>
  </si>
  <si>
    <t>Шурыгин Денис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</si>
</sst>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6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3"/>
      <color indexed="8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sz val="8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5" fillId="35" borderId="13" xfId="0" applyNumberFormat="1" applyFont="1" applyFill="1" applyBorder="1" applyAlignment="1">
      <alignment horizontal="right" vertical="top" wrapText="1"/>
    </xf>
    <xf numFmtId="1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35" borderId="13" xfId="0" applyNumberFormat="1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/>
    </xf>
    <xf numFmtId="4" fontId="11" fillId="33" borderId="13" xfId="0" applyNumberFormat="1" applyFont="1" applyFill="1" applyBorder="1" applyAlignment="1">
      <alignment horizontal="right" wrapText="1"/>
    </xf>
    <xf numFmtId="4" fontId="12" fillId="33" borderId="13" xfId="0" applyNumberFormat="1" applyFont="1" applyFill="1" applyBorder="1" applyAlignment="1">
      <alignment horizontal="right" wrapText="1"/>
    </xf>
    <xf numFmtId="10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10" fontId="13" fillId="36" borderId="10" xfId="0" applyNumberFormat="1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4" fontId="10" fillId="33" borderId="13" xfId="0" applyNumberFormat="1" applyFont="1" applyFill="1" applyBorder="1" applyAlignment="1">
      <alignment horizontal="right" wrapText="1"/>
    </xf>
    <xf numFmtId="0" fontId="14" fillId="37" borderId="0" xfId="0" applyFont="1" applyFill="1" applyAlignment="1">
      <alignment/>
    </xf>
    <xf numFmtId="164" fontId="10" fillId="37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5" fillId="37" borderId="0" xfId="0" applyNumberFormat="1" applyFont="1" applyFill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4" fontId="17" fillId="0" borderId="11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4" fontId="18" fillId="35" borderId="16" xfId="0" applyNumberFormat="1" applyFont="1" applyFill="1" applyBorder="1" applyAlignment="1">
      <alignment horizontal="right" vertical="center" wrapText="1"/>
    </xf>
    <xf numFmtId="4" fontId="18" fillId="35" borderId="11" xfId="0" applyNumberFormat="1" applyFont="1" applyFill="1" applyBorder="1" applyAlignment="1">
      <alignment horizontal="right" vertical="center" wrapText="1"/>
    </xf>
    <xf numFmtId="4" fontId="18" fillId="35" borderId="19" xfId="0" applyNumberFormat="1" applyFont="1" applyFill="1" applyBorder="1" applyAlignment="1">
      <alignment horizontal="right" vertical="center" wrapText="1"/>
    </xf>
    <xf numFmtId="4" fontId="18" fillId="35" borderId="14" xfId="0" applyNumberFormat="1" applyFont="1" applyFill="1" applyBorder="1" applyAlignment="1">
      <alignment horizontal="right" vertical="center" wrapText="1"/>
    </xf>
    <xf numFmtId="10" fontId="17" fillId="0" borderId="18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10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8" fillId="35" borderId="21" xfId="0" applyNumberFormat="1" applyFont="1" applyFill="1" applyBorder="1" applyAlignment="1">
      <alignment horizontal="left" vertical="center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18" fillId="35" borderId="11" xfId="0" applyNumberFormat="1" applyFont="1" applyFill="1" applyBorder="1" applyAlignment="1">
      <alignment horizontal="left" vertical="center" wrapText="1"/>
    </xf>
    <xf numFmtId="0" fontId="18" fillId="35" borderId="15" xfId="0" applyNumberFormat="1" applyFont="1" applyFill="1" applyBorder="1" applyAlignment="1">
      <alignment horizontal="left" vertical="center" wrapText="1"/>
    </xf>
    <xf numFmtId="0" fontId="18" fillId="35" borderId="12" xfId="0" applyNumberFormat="1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right" wrapText="1"/>
    </xf>
    <xf numFmtId="4" fontId="20" fillId="33" borderId="22" xfId="0" applyNumberFormat="1" applyFont="1" applyFill="1" applyBorder="1" applyAlignment="1">
      <alignment vertical="center"/>
    </xf>
    <xf numFmtId="4" fontId="20" fillId="33" borderId="23" xfId="0" applyNumberFormat="1" applyFont="1" applyFill="1" applyBorder="1" applyAlignment="1">
      <alignment vertical="center"/>
    </xf>
    <xf numFmtId="4" fontId="20" fillId="33" borderId="24" xfId="0" applyNumberFormat="1" applyFont="1" applyFill="1" applyBorder="1" applyAlignment="1">
      <alignment vertical="center"/>
    </xf>
    <xf numFmtId="10" fontId="20" fillId="33" borderId="18" xfId="0" applyNumberFormat="1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10" fontId="20" fillId="33" borderId="10" xfId="0" applyNumberFormat="1" applyFont="1" applyFill="1" applyBorder="1" applyAlignment="1">
      <alignment vertical="center"/>
    </xf>
    <xf numFmtId="10" fontId="20" fillId="36" borderId="10" xfId="0" applyNumberFormat="1" applyFont="1" applyFill="1" applyBorder="1" applyAlignment="1">
      <alignment vertical="center"/>
    </xf>
    <xf numFmtId="4" fontId="20" fillId="36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Fill="1" applyAlignment="1">
      <alignment/>
    </xf>
    <xf numFmtId="2" fontId="0" fillId="0" borderId="0" xfId="0" applyNumberFormat="1" applyAlignment="1">
      <alignment/>
    </xf>
    <xf numFmtId="4" fontId="0" fillId="35" borderId="25" xfId="0" applyNumberFormat="1" applyFont="1" applyFill="1" applyBorder="1" applyAlignment="1">
      <alignment horizontal="right" vertical="top" wrapText="1"/>
    </xf>
    <xf numFmtId="4" fontId="17" fillId="35" borderId="11" xfId="0" applyNumberFormat="1" applyFont="1" applyFill="1" applyBorder="1" applyAlignment="1">
      <alignment horizontal="right" vertical="center" wrapText="1"/>
    </xf>
    <xf numFmtId="4" fontId="12" fillId="35" borderId="13" xfId="0" applyNumberFormat="1" applyFont="1" applyFill="1" applyBorder="1" applyAlignment="1">
      <alignment horizontal="right" vertical="top" wrapText="1"/>
    </xf>
    <xf numFmtId="4" fontId="0" fillId="35" borderId="13" xfId="0" applyNumberFormat="1" applyFont="1" applyFill="1" applyBorder="1" applyAlignment="1">
      <alignment horizontal="right" vertical="top" wrapText="1"/>
    </xf>
    <xf numFmtId="4" fontId="17" fillId="35" borderId="25" xfId="0" applyNumberFormat="1" applyFont="1" applyFill="1" applyBorder="1" applyAlignment="1">
      <alignment horizontal="right" vertical="top" wrapText="1"/>
    </xf>
    <xf numFmtId="2" fontId="17" fillId="0" borderId="0" xfId="0" applyNumberFormat="1" applyFont="1" applyAlignment="1">
      <alignment horizontal="right"/>
    </xf>
    <xf numFmtId="4" fontId="0" fillId="35" borderId="11" xfId="0" applyNumberFormat="1" applyFont="1" applyFill="1" applyBorder="1" applyAlignment="1">
      <alignment horizontal="right" vertical="center" wrapText="1"/>
    </xf>
    <xf numFmtId="2" fontId="18" fillId="35" borderId="11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8" fillId="35" borderId="13" xfId="0" applyNumberFormat="1" applyFont="1" applyFill="1" applyBorder="1" applyAlignment="1">
      <alignment horizontal="left" vertical="top" wrapText="1"/>
    </xf>
    <xf numFmtId="2" fontId="18" fillId="35" borderId="14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/>
    </xf>
    <xf numFmtId="164" fontId="2" fillId="33" borderId="2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 vertical="center"/>
    </xf>
    <xf numFmtId="4" fontId="5" fillId="38" borderId="13" xfId="0" applyNumberFormat="1" applyFont="1" applyFill="1" applyBorder="1" applyAlignment="1">
      <alignment horizontal="right" vertical="top" wrapText="1"/>
    </xf>
    <xf numFmtId="4" fontId="17" fillId="39" borderId="14" xfId="0" applyNumberFormat="1" applyFont="1" applyFill="1" applyBorder="1" applyAlignment="1">
      <alignment vertical="center"/>
    </xf>
    <xf numFmtId="2" fontId="18" fillId="38" borderId="14" xfId="0" applyNumberFormat="1" applyFont="1" applyFill="1" applyBorder="1" applyAlignment="1">
      <alignment horizontal="right" vertical="center" wrapText="1"/>
    </xf>
    <xf numFmtId="4" fontId="0" fillId="38" borderId="25" xfId="0" applyNumberFormat="1" applyFont="1" applyFill="1" applyBorder="1" applyAlignment="1">
      <alignment horizontal="right" vertical="top" wrapText="1"/>
    </xf>
    <xf numFmtId="4" fontId="17" fillId="38" borderId="25" xfId="0" applyNumberFormat="1" applyFont="1" applyFill="1" applyBorder="1" applyAlignment="1">
      <alignment horizontal="right" vertical="top" wrapText="1"/>
    </xf>
    <xf numFmtId="4" fontId="17" fillId="39" borderId="11" xfId="0" applyNumberFormat="1" applyFont="1" applyFill="1" applyBorder="1" applyAlignment="1">
      <alignment vertical="center"/>
    </xf>
    <xf numFmtId="2" fontId="17" fillId="39" borderId="0" xfId="0" applyNumberFormat="1" applyFont="1" applyFill="1" applyAlignment="1">
      <alignment horizontal="right"/>
    </xf>
    <xf numFmtId="2" fontId="18" fillId="38" borderId="11" xfId="0" applyNumberFormat="1" applyFont="1" applyFill="1" applyBorder="1" applyAlignment="1">
      <alignment horizontal="right" vertical="center" wrapText="1"/>
    </xf>
    <xf numFmtId="4" fontId="18" fillId="38" borderId="11" xfId="0" applyNumberFormat="1" applyFont="1" applyFill="1" applyBorder="1" applyAlignment="1">
      <alignment horizontal="right" vertical="center" wrapText="1"/>
    </xf>
    <xf numFmtId="4" fontId="0" fillId="38" borderId="11" xfId="0" applyNumberFormat="1" applyFont="1" applyFill="1" applyBorder="1" applyAlignment="1">
      <alignment horizontal="right" vertical="center" wrapText="1"/>
    </xf>
    <xf numFmtId="4" fontId="0" fillId="38" borderId="13" xfId="0" applyNumberFormat="1" applyFont="1" applyFill="1" applyBorder="1" applyAlignment="1">
      <alignment horizontal="right" vertical="top" wrapText="1"/>
    </xf>
    <xf numFmtId="4" fontId="17" fillId="38" borderId="11" xfId="0" applyNumberFormat="1" applyFont="1" applyFill="1" applyBorder="1" applyAlignment="1">
      <alignment horizontal="right" vertical="center" wrapText="1"/>
    </xf>
    <xf numFmtId="4" fontId="17" fillId="39" borderId="15" xfId="0" applyNumberFormat="1" applyFont="1" applyFill="1" applyBorder="1" applyAlignment="1">
      <alignment vertical="center"/>
    </xf>
    <xf numFmtId="4" fontId="18" fillId="38" borderId="14" xfId="0" applyNumberFormat="1" applyFont="1" applyFill="1" applyBorder="1" applyAlignment="1">
      <alignment horizontal="right" vertical="center" wrapText="1"/>
    </xf>
    <xf numFmtId="4" fontId="17" fillId="38" borderId="14" xfId="0" applyNumberFormat="1" applyFont="1" applyFill="1" applyBorder="1" applyAlignment="1">
      <alignment horizontal="right" vertical="center" wrapText="1"/>
    </xf>
    <xf numFmtId="4" fontId="18" fillId="38" borderId="29" xfId="0" applyNumberFormat="1" applyFont="1" applyFill="1" applyBorder="1" applyAlignment="1">
      <alignment horizontal="right" vertical="center" wrapText="1"/>
    </xf>
    <xf numFmtId="0" fontId="18" fillId="38" borderId="14" xfId="0" applyNumberFormat="1" applyFont="1" applyFill="1" applyBorder="1" applyAlignment="1">
      <alignment horizontal="left" vertical="center" wrapText="1"/>
    </xf>
    <xf numFmtId="0" fontId="18" fillId="38" borderId="11" xfId="0" applyNumberFormat="1" applyFont="1" applyFill="1" applyBorder="1" applyAlignment="1">
      <alignment horizontal="left" vertical="center" wrapText="1"/>
    </xf>
    <xf numFmtId="0" fontId="18" fillId="38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1" sqref="G11"/>
    </sheetView>
  </sheetViews>
  <sheetFormatPr defaultColWidth="14.5" defaultRowHeight="11.25"/>
  <cols>
    <col min="1" max="1" width="31.33203125" style="0" customWidth="1"/>
    <col min="2" max="2" width="36.83203125" style="0" customWidth="1"/>
    <col min="3" max="3" width="14.66015625" style="0" customWidth="1"/>
    <col min="4" max="4" width="15" style="0" customWidth="1"/>
    <col min="5" max="5" width="17.66015625" style="0" customWidth="1"/>
    <col min="6" max="6" width="12.83203125" style="0" customWidth="1"/>
    <col min="7" max="7" width="14.66015625" style="0" customWidth="1"/>
    <col min="8" max="8" width="13.66015625" style="0" customWidth="1"/>
    <col min="9" max="9" width="21.83203125" style="0" customWidth="1"/>
    <col min="10" max="10" width="26.83203125" style="0" customWidth="1"/>
    <col min="11" max="11" width="21" style="0" customWidth="1"/>
    <col min="12" max="12" width="29" style="0" customWidth="1"/>
    <col min="13" max="13" width="20.5" style="0" customWidth="1"/>
    <col min="14" max="14" width="25.33203125" style="0" customWidth="1"/>
  </cols>
  <sheetData>
    <row r="1" ht="48.75" customHeight="1">
      <c r="C1" s="1"/>
    </row>
    <row r="2" spans="3:8" ht="27.75" customHeight="1">
      <c r="C2" s="85" t="s">
        <v>0</v>
      </c>
      <c r="D2" s="85"/>
      <c r="E2" s="85"/>
      <c r="F2" s="85"/>
      <c r="G2" s="85"/>
      <c r="H2" s="85"/>
    </row>
    <row r="3" spans="3:14" ht="42.75" customHeight="1">
      <c r="C3" s="86" t="s">
        <v>1</v>
      </c>
      <c r="D3" s="86"/>
      <c r="E3" s="86"/>
      <c r="F3" s="87" t="s">
        <v>2</v>
      </c>
      <c r="G3" s="87"/>
      <c r="H3" s="87"/>
      <c r="I3" s="88" t="s">
        <v>3</v>
      </c>
      <c r="J3" s="88"/>
      <c r="K3" s="88" t="s">
        <v>4</v>
      </c>
      <c r="L3" s="88"/>
      <c r="M3" s="88" t="s">
        <v>5</v>
      </c>
      <c r="N3" s="88"/>
    </row>
    <row r="4" spans="1:14" ht="12.75" customHeight="1">
      <c r="A4" s="3" t="s">
        <v>6</v>
      </c>
      <c r="B4" s="4" t="s">
        <v>7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11</v>
      </c>
      <c r="L4" s="2" t="s">
        <v>12</v>
      </c>
      <c r="M4" s="2" t="s">
        <v>11</v>
      </c>
      <c r="N4" s="2" t="s">
        <v>12</v>
      </c>
    </row>
    <row r="5" spans="1:14" s="10" customFormat="1" ht="24.75" customHeight="1">
      <c r="A5" s="5" t="s">
        <v>13</v>
      </c>
      <c r="B5" s="6" t="s">
        <v>14</v>
      </c>
      <c r="C5" s="7">
        <v>3276006.59</v>
      </c>
      <c r="D5" s="7">
        <v>6165340.59</v>
      </c>
      <c r="E5" s="7">
        <v>10707876.91</v>
      </c>
      <c r="F5" s="7">
        <v>4680802.4</v>
      </c>
      <c r="G5" s="7">
        <v>9056911.84</v>
      </c>
      <c r="H5" s="7">
        <v>9872440.84</v>
      </c>
      <c r="I5" s="8">
        <f>F5/C5</f>
        <v>1.4288134872158484</v>
      </c>
      <c r="J5" s="9">
        <f>IF((ABS(I5)&lt;0.00001),0,(F5-C5))</f>
        <v>1404795.8100000005</v>
      </c>
      <c r="K5" s="8">
        <f>G5/D5</f>
        <v>1.4690043003771833</v>
      </c>
      <c r="L5" s="9">
        <f>IF(ABS(K5)&lt;0.00001,0,(G5-D5))</f>
        <v>2891571.25</v>
      </c>
      <c r="M5" s="8">
        <f>H5/E5</f>
        <v>0.9219792983219863</v>
      </c>
      <c r="N5" s="9">
        <f>IF(ABS(M5)&lt;0.0001,0,(H5-E5))</f>
        <v>-835436.0700000003</v>
      </c>
    </row>
    <row r="6" spans="1:14" s="10" customFormat="1" ht="24.75" customHeight="1">
      <c r="A6" s="5" t="s">
        <v>15</v>
      </c>
      <c r="B6" s="6" t="s">
        <v>16</v>
      </c>
      <c r="C6" s="7">
        <v>2003408.4</v>
      </c>
      <c r="D6" s="7">
        <v>2513329.4</v>
      </c>
      <c r="E6" s="7">
        <v>4807582.8</v>
      </c>
      <c r="F6" s="7">
        <v>1659060.8</v>
      </c>
      <c r="G6" s="7">
        <v>3131444.6</v>
      </c>
      <c r="H6" s="7">
        <v>3793901.8</v>
      </c>
      <c r="I6" s="8">
        <f>F6/C6</f>
        <v>0.8281191193967241</v>
      </c>
      <c r="J6" s="9">
        <f>IF((ABS(I6)&lt;0.00001),0,(F6-C6))</f>
        <v>-344347.59999999986</v>
      </c>
      <c r="K6" s="8">
        <f>G6/D6</f>
        <v>1.245934814592946</v>
      </c>
      <c r="L6" s="9">
        <f>IF(ABS(K6)&lt;0.00001,0,(G6-D6))</f>
        <v>618115.2000000002</v>
      </c>
      <c r="M6" s="8">
        <f>H6/E6</f>
        <v>0.7891495493327749</v>
      </c>
      <c r="N6" s="9">
        <f>IF(ABS(M6)&lt;0.0001,0,(H6-E6))</f>
        <v>-1013681</v>
      </c>
    </row>
    <row r="7" spans="1:14" s="10" customFormat="1" ht="24.75" customHeight="1">
      <c r="A7" s="5" t="s">
        <v>15</v>
      </c>
      <c r="B7" s="6" t="s">
        <v>17</v>
      </c>
      <c r="C7" s="7">
        <v>414256</v>
      </c>
      <c r="D7" s="7">
        <v>695678</v>
      </c>
      <c r="E7" s="7">
        <v>1354141</v>
      </c>
      <c r="F7" s="7">
        <v>720996.2</v>
      </c>
      <c r="G7" s="7">
        <v>1208066</v>
      </c>
      <c r="H7" s="7">
        <v>1322898</v>
      </c>
      <c r="I7" s="8">
        <f>F7/C7</f>
        <v>1.7404604882005328</v>
      </c>
      <c r="J7" s="9">
        <f>IF((ABS(I7)&lt;0.00001),0,(F7-C7))</f>
        <v>306740.19999999995</v>
      </c>
      <c r="K7" s="8">
        <f>G7/D7</f>
        <v>1.7365304063086657</v>
      </c>
      <c r="L7" s="9">
        <f>IF(ABS(K7)&lt;0.00001,0,(G7-D7))</f>
        <v>512388</v>
      </c>
      <c r="M7" s="8">
        <f>H7/E7</f>
        <v>0.9769278088470846</v>
      </c>
      <c r="N7" s="9">
        <f>IF(ABS(M7)&lt;0.0001,0,(H7-E7))</f>
        <v>-31243</v>
      </c>
    </row>
    <row r="8" spans="1:14" s="10" customFormat="1" ht="24.75" customHeight="1">
      <c r="A8" s="5" t="s">
        <v>15</v>
      </c>
      <c r="B8" s="11" t="s">
        <v>18</v>
      </c>
      <c r="C8" s="7">
        <v>111257</v>
      </c>
      <c r="D8" s="7">
        <v>238183</v>
      </c>
      <c r="E8" s="7">
        <v>623774</v>
      </c>
      <c r="F8" s="7">
        <v>76065</v>
      </c>
      <c r="G8" s="7">
        <v>113854.6</v>
      </c>
      <c r="H8" s="7">
        <v>133301.6</v>
      </c>
      <c r="I8" s="8">
        <f>F8/C8</f>
        <v>0.6836873185507428</v>
      </c>
      <c r="J8" s="9">
        <f>IF((ABS(I8)&lt;0.00001),0,(F8-C8))</f>
        <v>-35192</v>
      </c>
      <c r="K8" s="8">
        <f>G8/D8</f>
        <v>0.47801312436236004</v>
      </c>
      <c r="L8" s="9">
        <f>IF(ABS(K8)&lt;0.00001,0,(G8-D8))</f>
        <v>-124328.4</v>
      </c>
      <c r="M8" s="8">
        <f>H8/E8</f>
        <v>0.2137017573672516</v>
      </c>
      <c r="N8" s="9">
        <f>IF(ABS(M8)&lt;0.0001,0,(H8-E8))</f>
        <v>-490472.4</v>
      </c>
    </row>
    <row r="9" spans="1:14" s="20" customFormat="1" ht="33.75" customHeight="1">
      <c r="A9" s="89" t="s">
        <v>19</v>
      </c>
      <c r="B9" s="89"/>
      <c r="C9" s="12">
        <v>5804927.99</v>
      </c>
      <c r="D9" s="13">
        <v>9612530.99</v>
      </c>
      <c r="E9" s="14">
        <v>17493374.71</v>
      </c>
      <c r="F9" s="12">
        <v>7136924.4</v>
      </c>
      <c r="G9" s="13">
        <v>13510277.04</v>
      </c>
      <c r="H9" s="14">
        <v>15122542.24</v>
      </c>
      <c r="I9" s="15">
        <f>F9/C9</f>
        <v>1.229459592314426</v>
      </c>
      <c r="J9" s="16">
        <f>IF((ABS(I9)&lt;0.00001),0,(F9-C9))</f>
        <v>1331996.4100000001</v>
      </c>
      <c r="K9" s="15">
        <f>G9/D9</f>
        <v>1.405485928113507</v>
      </c>
      <c r="L9" s="17">
        <f>IF(ABS(K9)&lt;0.00001,0,(G9-D9))</f>
        <v>3897746.049999999</v>
      </c>
      <c r="M9" s="18">
        <f>H9/E9</f>
        <v>0.864472549790823</v>
      </c>
      <c r="N9" s="19">
        <f>IF(ABS(M9)&lt;0.0001,0,(H9-E9))</f>
        <v>-2370832.4700000007</v>
      </c>
    </row>
    <row r="10" ht="38.25" customHeight="1"/>
    <row r="11" spans="1:3" ht="16.5">
      <c r="A11" s="21" t="s">
        <v>20</v>
      </c>
      <c r="B11" s="21" t="s">
        <v>21</v>
      </c>
      <c r="C11" s="21"/>
    </row>
    <row r="13" spans="1:3" ht="16.5">
      <c r="A13" s="21" t="s">
        <v>22</v>
      </c>
      <c r="B13" s="21" t="s">
        <v>23</v>
      </c>
      <c r="C13" s="21"/>
    </row>
    <row r="14" spans="1:3" ht="16.5">
      <c r="A14" s="21"/>
      <c r="B14" s="21"/>
      <c r="C14" s="21"/>
    </row>
    <row r="15" spans="1:3" ht="16.5">
      <c r="A15" s="21" t="s">
        <v>10</v>
      </c>
      <c r="B15" s="21" t="s">
        <v>24</v>
      </c>
      <c r="C15" s="21"/>
    </row>
    <row r="16" spans="1:3" ht="16.5">
      <c r="A16" s="21"/>
      <c r="B16" s="21"/>
      <c r="C16" s="21"/>
    </row>
    <row r="17" spans="1:3" ht="16.5">
      <c r="A17" s="21" t="s">
        <v>5</v>
      </c>
      <c r="B17" s="21" t="s">
        <v>25</v>
      </c>
      <c r="C17" s="21"/>
    </row>
    <row r="19" spans="1:12" ht="78.75" customHeight="1">
      <c r="A19" s="22" t="s">
        <v>26</v>
      </c>
      <c r="B19" s="90" t="s">
        <v>27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65536" ht="12.75" customHeight="1"/>
  </sheetData>
  <sheetProtection selectLockedCells="1" selectUnlockedCells="1"/>
  <mergeCells count="8">
    <mergeCell ref="A9:B9"/>
    <mergeCell ref="B19:L19"/>
    <mergeCell ref="C2:H2"/>
    <mergeCell ref="C3:E3"/>
    <mergeCell ref="F3:H3"/>
    <mergeCell ref="I3:J3"/>
    <mergeCell ref="K3:L3"/>
    <mergeCell ref="M3:N3"/>
  </mergeCells>
  <printOptions/>
  <pageMargins left="0.7875" right="0.7875" top="1.025" bottom="1.025" header="0.7875" footer="0.7875"/>
  <pageSetup horizontalDpi="300" verticalDpi="300" orientation="landscape" paperSize="9" scale="57"/>
  <headerFooter alignWithMargins="0">
    <oddHeader>&amp;C&amp;10&amp;A</oddHeader>
    <oddFooter>&amp;C&amp;10Page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I5" sqref="I5"/>
    </sheetView>
  </sheetViews>
  <sheetFormatPr defaultColWidth="14.5" defaultRowHeight="12" customHeight="1"/>
  <cols>
    <col min="1" max="1" width="27.83203125" style="0" customWidth="1"/>
    <col min="2" max="2" width="36.83203125" style="0" customWidth="1"/>
    <col min="3" max="3" width="16.83203125" style="0" customWidth="1"/>
    <col min="4" max="4" width="18.5" style="0" customWidth="1"/>
    <col min="5" max="5" width="15" style="0" customWidth="1"/>
    <col min="6" max="6" width="13.16015625" style="0" customWidth="1"/>
    <col min="7" max="7" width="14.66015625" style="0" customWidth="1"/>
    <col min="8" max="8" width="15.33203125" style="0" customWidth="1"/>
    <col min="9" max="9" width="22.66015625" style="0" customWidth="1"/>
    <col min="10" max="10" width="25.66015625" style="0" customWidth="1"/>
    <col min="11" max="11" width="21" style="0" customWidth="1"/>
    <col min="12" max="12" width="29" style="0" customWidth="1"/>
    <col min="13" max="13" width="20.5" style="0" customWidth="1"/>
    <col min="14" max="14" width="25.33203125" style="0" customWidth="1"/>
  </cols>
  <sheetData>
    <row r="1" ht="48.75" customHeight="1">
      <c r="C1" s="1"/>
    </row>
    <row r="2" spans="3:8" ht="27.75" customHeight="1">
      <c r="C2" s="85" t="s">
        <v>0</v>
      </c>
      <c r="D2" s="85"/>
      <c r="E2" s="85"/>
      <c r="F2" s="85"/>
      <c r="G2" s="85"/>
      <c r="H2" s="85"/>
    </row>
    <row r="3" spans="3:14" ht="39.75" customHeight="1">
      <c r="C3" s="86" t="s">
        <v>41</v>
      </c>
      <c r="D3" s="86"/>
      <c r="E3" s="86"/>
      <c r="F3" s="87" t="s">
        <v>2</v>
      </c>
      <c r="G3" s="87"/>
      <c r="H3" s="87"/>
      <c r="I3" s="88" t="s">
        <v>3</v>
      </c>
      <c r="J3" s="88"/>
      <c r="K3" s="88" t="s">
        <v>4</v>
      </c>
      <c r="L3" s="88"/>
      <c r="M3" s="88" t="s">
        <v>5</v>
      </c>
      <c r="N3" s="88"/>
    </row>
    <row r="4" spans="1:14" ht="24" customHeight="1">
      <c r="A4" s="3" t="s">
        <v>6</v>
      </c>
      <c r="B4" s="4" t="s">
        <v>7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11</v>
      </c>
      <c r="L4" s="2" t="s">
        <v>12</v>
      </c>
      <c r="M4" s="2" t="s">
        <v>11</v>
      </c>
      <c r="N4" s="2" t="s">
        <v>12</v>
      </c>
    </row>
    <row r="5" spans="1:14" s="10" customFormat="1" ht="24" customHeight="1">
      <c r="A5" s="5" t="s">
        <v>13</v>
      </c>
      <c r="B5" s="6" t="s">
        <v>42</v>
      </c>
      <c r="C5" s="7">
        <v>3702358</v>
      </c>
      <c r="D5" s="7">
        <v>5247230.68</v>
      </c>
      <c r="E5" s="7">
        <v>7477588.68</v>
      </c>
      <c r="F5" s="7">
        <v>2394199.44</v>
      </c>
      <c r="G5" s="7">
        <v>3279770.32</v>
      </c>
      <c r="H5" s="77"/>
      <c r="I5" s="8">
        <f>F5/C5</f>
        <v>0.6466688094452238</v>
      </c>
      <c r="J5" s="9">
        <f>IF((ABS(I5)&lt;0.00001),0,(F5-C5))</f>
        <v>-1308158.56</v>
      </c>
      <c r="K5" s="8">
        <f>G5/D5</f>
        <v>0.6250478623897663</v>
      </c>
      <c r="L5" s="9">
        <f>IF(ABS(K5)&lt;0.00001,0,(G5-D5))</f>
        <v>-1967460.3599999999</v>
      </c>
      <c r="M5" s="8">
        <f>H5/E5</f>
        <v>0</v>
      </c>
      <c r="N5" s="9">
        <f>IF(ABS(M5)&lt;0.0001,0,(H5-E5))</f>
        <v>0</v>
      </c>
    </row>
    <row r="6" spans="1:14" s="10" customFormat="1" ht="24" customHeight="1">
      <c r="A6" s="5" t="s">
        <v>15</v>
      </c>
      <c r="B6" s="6" t="s">
        <v>43</v>
      </c>
      <c r="C6" s="7">
        <v>2838825.65</v>
      </c>
      <c r="D6" s="7">
        <v>3028528.75</v>
      </c>
      <c r="E6" s="7">
        <v>3810741.35</v>
      </c>
      <c r="F6" s="7">
        <v>409159.76</v>
      </c>
      <c r="G6" s="7">
        <v>874214.28</v>
      </c>
      <c r="H6" s="77">
        <v>4242858.36</v>
      </c>
      <c r="I6" s="8">
        <f>F6/C6</f>
        <v>0.14412993626431408</v>
      </c>
      <c r="J6" s="9">
        <f>IF((ABS(I6)&lt;0.00001),0,(F6-C6))</f>
        <v>-2429665.8899999997</v>
      </c>
      <c r="K6" s="8">
        <f>G6/D6</f>
        <v>0.28865972627798236</v>
      </c>
      <c r="L6" s="9">
        <f>IF(ABS(K6)&lt;0.00001,0,(G6-D6))</f>
        <v>-2154314.4699999997</v>
      </c>
      <c r="M6" s="8">
        <f>H6/E6</f>
        <v>1.1133944737550872</v>
      </c>
      <c r="N6" s="9">
        <f>IF(ABS(M6)&lt;0.0001,0,(H6-E6))</f>
        <v>432117.01000000024</v>
      </c>
    </row>
    <row r="7" spans="1:14" s="10" customFormat="1" ht="24" customHeight="1">
      <c r="A7" s="5" t="s">
        <v>15</v>
      </c>
      <c r="B7" s="11" t="s">
        <v>44</v>
      </c>
      <c r="C7" s="7">
        <v>376964.02</v>
      </c>
      <c r="D7" s="7">
        <v>631367.31</v>
      </c>
      <c r="E7" s="7">
        <v>1005184.57</v>
      </c>
      <c r="F7" s="7">
        <v>359811.39</v>
      </c>
      <c r="G7" s="7">
        <v>621516.31</v>
      </c>
      <c r="H7" s="78">
        <v>636254.49</v>
      </c>
      <c r="I7" s="8">
        <f>F7/C7</f>
        <v>0.954497965084307</v>
      </c>
      <c r="J7" s="9">
        <f>IF((ABS(I7)&lt;0.00001),0,(F7-C7))</f>
        <v>-17152.630000000005</v>
      </c>
      <c r="K7" s="8">
        <f>G7/D7</f>
        <v>0.984397355004015</v>
      </c>
      <c r="L7" s="9">
        <f>IF(ABS(K7)&lt;0.00001,0,(G7-D7))</f>
        <v>-9851</v>
      </c>
      <c r="M7" s="8">
        <f>H7/E7</f>
        <v>0.632972798219535</v>
      </c>
      <c r="N7" s="9">
        <f>IF(ABS(M7)&lt;0.0001,0,(H7-E7))</f>
        <v>-368930.07999999996</v>
      </c>
    </row>
    <row r="8" spans="1:14" s="10" customFormat="1" ht="24" customHeight="1">
      <c r="A8" s="79"/>
      <c r="B8" s="80"/>
      <c r="C8" s="78"/>
      <c r="D8" s="78"/>
      <c r="E8" s="78"/>
      <c r="F8" s="78"/>
      <c r="G8" s="78"/>
      <c r="H8" s="78"/>
      <c r="I8" s="8"/>
      <c r="J8" s="9">
        <f>IF((ABS(I8)&lt;0.00001),0,(F8-C8))</f>
        <v>0</v>
      </c>
      <c r="K8" s="8"/>
      <c r="L8" s="9">
        <f>IF(ABS(K8)&lt;0.00001,0,(G8-D8))</f>
        <v>0</v>
      </c>
      <c r="M8" s="8"/>
      <c r="N8" s="9">
        <f>IF(ABS(M8)&lt;0.0001,0,(H8-E8))</f>
        <v>0</v>
      </c>
    </row>
    <row r="9" spans="1:14" s="20" customFormat="1" ht="33.75" customHeight="1">
      <c r="A9" s="89" t="s">
        <v>19</v>
      </c>
      <c r="B9" s="89"/>
      <c r="C9" s="81">
        <v>6918147.67</v>
      </c>
      <c r="D9" s="81">
        <v>8907126.74</v>
      </c>
      <c r="E9" s="14">
        <v>12293514.6</v>
      </c>
      <c r="F9" s="81">
        <v>3163170.59</v>
      </c>
      <c r="G9" s="81">
        <v>4775500.91</v>
      </c>
      <c r="H9" s="14">
        <v>6151192.73</v>
      </c>
      <c r="I9" s="15">
        <f>F9/C9</f>
        <v>0.45722796634088037</v>
      </c>
      <c r="J9" s="17">
        <f>IF((ABS(I9)&lt;0.00001),0,(F9-C9))</f>
        <v>-3754977.08</v>
      </c>
      <c r="K9" s="15">
        <f>G9/D9</f>
        <v>0.5361438148796343</v>
      </c>
      <c r="L9" s="17">
        <f>IF(ABS(K9)&lt;0.00001,0,(G9-D9))</f>
        <v>-4131625.83</v>
      </c>
      <c r="M9" s="18">
        <f>H9/E9</f>
        <v>0.5003607943004355</v>
      </c>
      <c r="N9" s="19">
        <f>IF(ABS(M9)&lt;0.0001,0,(H9-E9))</f>
        <v>-6142321.869999999</v>
      </c>
    </row>
    <row r="10" ht="41.25" customHeight="1">
      <c r="H10">
        <v>5405587.13</v>
      </c>
    </row>
    <row r="11" spans="1:8" ht="18" customHeight="1">
      <c r="A11" s="21" t="s">
        <v>20</v>
      </c>
      <c r="B11" s="21" t="s">
        <v>45</v>
      </c>
      <c r="C11" s="21"/>
      <c r="H11" t="s">
        <v>46</v>
      </c>
    </row>
    <row r="13" spans="1:3" ht="18" customHeight="1">
      <c r="A13" s="21" t="s">
        <v>22</v>
      </c>
      <c r="B13" s="21" t="s">
        <v>47</v>
      </c>
      <c r="C13" s="21"/>
    </row>
    <row r="14" spans="1:3" ht="18" customHeight="1">
      <c r="A14" s="21"/>
      <c r="B14" s="21"/>
      <c r="C14" s="21"/>
    </row>
    <row r="15" spans="1:3" ht="18" customHeight="1">
      <c r="A15" s="21" t="s">
        <v>10</v>
      </c>
      <c r="B15" s="21" t="s">
        <v>48</v>
      </c>
      <c r="C15" s="21"/>
    </row>
    <row r="16" spans="1:3" ht="18" customHeight="1">
      <c r="A16" s="21"/>
      <c r="B16" s="21"/>
      <c r="C16" s="21"/>
    </row>
    <row r="17" spans="1:3" ht="18" customHeight="1">
      <c r="A17" s="21" t="s">
        <v>5</v>
      </c>
      <c r="B17" s="21" t="s">
        <v>49</v>
      </c>
      <c r="C17" s="21"/>
    </row>
    <row r="19" spans="1:12" ht="95.25" customHeight="1">
      <c r="A19" s="22" t="s">
        <v>26</v>
      </c>
      <c r="B19" s="90" t="s">
        <v>50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ht="41.25" customHeight="1"/>
    <row r="65536" ht="41.25" customHeight="1"/>
  </sheetData>
  <sheetProtection selectLockedCells="1" selectUnlockedCells="1"/>
  <mergeCells count="8">
    <mergeCell ref="A9:B9"/>
    <mergeCell ref="B19:L19"/>
    <mergeCell ref="C2:H2"/>
    <mergeCell ref="C3:E3"/>
    <mergeCell ref="F3:H3"/>
    <mergeCell ref="I3:J3"/>
    <mergeCell ref="K3:L3"/>
    <mergeCell ref="M3:N3"/>
  </mergeCells>
  <printOptions/>
  <pageMargins left="0.7875" right="0.7875" top="1.025" bottom="1.025" header="0.7875" footer="0.7875"/>
  <pageSetup horizontalDpi="300" verticalDpi="300" orientation="landscape" paperSize="9" scale="57"/>
  <headerFooter alignWithMargins="0">
    <oddHeader>&amp;C&amp;10&amp;A</oddHeader>
    <oddFooter>&amp;C&amp;10Page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I1" sqref="I1"/>
    </sheetView>
  </sheetViews>
  <sheetFormatPr defaultColWidth="14.5" defaultRowHeight="12" customHeight="1"/>
  <cols>
    <col min="1" max="1" width="27.83203125" style="0" customWidth="1"/>
    <col min="2" max="2" width="36.83203125" style="0" customWidth="1"/>
    <col min="3" max="3" width="16.83203125" style="0" customWidth="1"/>
    <col min="4" max="4" width="18.5" style="0" customWidth="1"/>
    <col min="5" max="5" width="15" style="0" customWidth="1"/>
    <col min="6" max="6" width="13.16015625" style="0" customWidth="1"/>
    <col min="7" max="7" width="14.66015625" style="0" customWidth="1"/>
    <col min="8" max="8" width="15.33203125" style="0" customWidth="1"/>
    <col min="9" max="9" width="22.66015625" style="0" customWidth="1"/>
    <col min="10" max="10" width="25.66015625" style="0" customWidth="1"/>
    <col min="11" max="11" width="21" style="0" customWidth="1"/>
    <col min="12" max="12" width="29" style="0" customWidth="1"/>
    <col min="13" max="13" width="20.5" style="0" customWidth="1"/>
    <col min="14" max="14" width="25.33203125" style="0" customWidth="1"/>
  </cols>
  <sheetData>
    <row r="1" ht="48.75" customHeight="1">
      <c r="C1" s="1"/>
    </row>
    <row r="2" spans="3:8" ht="27.75" customHeight="1">
      <c r="C2" s="85" t="s">
        <v>0</v>
      </c>
      <c r="D2" s="85"/>
      <c r="E2" s="85"/>
      <c r="F2" s="85"/>
      <c r="G2" s="85"/>
      <c r="H2" s="85"/>
    </row>
    <row r="3" spans="3:14" ht="39.75" customHeight="1">
      <c r="C3" s="86" t="s">
        <v>41</v>
      </c>
      <c r="D3" s="86"/>
      <c r="E3" s="86"/>
      <c r="F3" s="87" t="s">
        <v>28</v>
      </c>
      <c r="G3" s="87"/>
      <c r="H3" s="87"/>
      <c r="I3" s="88" t="s">
        <v>3</v>
      </c>
      <c r="J3" s="88"/>
      <c r="K3" s="88" t="s">
        <v>4</v>
      </c>
      <c r="L3" s="88"/>
      <c r="M3" s="88" t="s">
        <v>5</v>
      </c>
      <c r="N3" s="88"/>
    </row>
    <row r="4" spans="1:14" ht="24" customHeight="1">
      <c r="A4" s="3" t="s">
        <v>6</v>
      </c>
      <c r="B4" s="4" t="s">
        <v>7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11</v>
      </c>
      <c r="L4" s="2" t="s">
        <v>12</v>
      </c>
      <c r="M4" s="2" t="s">
        <v>11</v>
      </c>
      <c r="N4" s="2" t="s">
        <v>12</v>
      </c>
    </row>
    <row r="5" spans="1:14" s="10" customFormat="1" ht="24" customHeight="1">
      <c r="A5" s="5" t="s">
        <v>13</v>
      </c>
      <c r="B5" s="6" t="s">
        <v>42</v>
      </c>
      <c r="C5" s="7">
        <v>3702358</v>
      </c>
      <c r="D5" s="7">
        <v>5247230.68</v>
      </c>
      <c r="E5" s="7">
        <v>7477588.68</v>
      </c>
      <c r="F5" s="7">
        <v>1701933</v>
      </c>
      <c r="G5" s="7">
        <v>2345378.7</v>
      </c>
      <c r="H5" s="77">
        <v>0</v>
      </c>
      <c r="I5" s="8">
        <f>F5/C5</f>
        <v>0.45968893337705324</v>
      </c>
      <c r="J5" s="9">
        <f>IF((ABS(I5)&lt;0.00001),0,(F5-C5))</f>
        <v>-2000425</v>
      </c>
      <c r="K5" s="8">
        <f>G5/D5</f>
        <v>0.4469745744054081</v>
      </c>
      <c r="L5" s="9">
        <f>IF(ABS(K5)&lt;0.00001,0,(G5-D5))</f>
        <v>-2901851.9799999995</v>
      </c>
      <c r="M5" s="8">
        <f>H5/E5</f>
        <v>0</v>
      </c>
      <c r="N5" s="9">
        <f>IF(ABS(M5)&lt;0.0001,0,(H5-E5))</f>
        <v>0</v>
      </c>
    </row>
    <row r="6" spans="1:14" s="10" customFormat="1" ht="24" customHeight="1">
      <c r="A6" s="5" t="s">
        <v>15</v>
      </c>
      <c r="B6" s="6" t="s">
        <v>43</v>
      </c>
      <c r="C6" s="7">
        <v>2838825.65</v>
      </c>
      <c r="D6" s="7">
        <v>3028528.75</v>
      </c>
      <c r="E6" s="7">
        <v>3810741.35</v>
      </c>
      <c r="F6" s="7">
        <v>565084.02</v>
      </c>
      <c r="G6" s="7">
        <v>1222620.52</v>
      </c>
      <c r="H6" s="77">
        <v>3728798.52</v>
      </c>
      <c r="I6" s="8">
        <f>F6/C6</f>
        <v>0.1990555566524489</v>
      </c>
      <c r="J6" s="9">
        <f>IF((ABS(I6)&lt;0.00001),0,(F6-C6))</f>
        <v>-2273741.63</v>
      </c>
      <c r="K6" s="8">
        <f>G6/D6</f>
        <v>0.40370114366588067</v>
      </c>
      <c r="L6" s="9">
        <f>IF(ABS(K6)&lt;0.00001,0,(G6-D6))</f>
        <v>-1805908.23</v>
      </c>
      <c r="M6" s="8">
        <f>H6/E6</f>
        <v>0.9784968796163508</v>
      </c>
      <c r="N6" s="9">
        <f>IF(ABS(M6)&lt;0.0001,0,(H6-E6))</f>
        <v>-81942.83000000007</v>
      </c>
    </row>
    <row r="7" spans="1:14" s="10" customFormat="1" ht="24" customHeight="1">
      <c r="A7" s="5" t="s">
        <v>15</v>
      </c>
      <c r="B7" s="11" t="s">
        <v>44</v>
      </c>
      <c r="C7" s="7">
        <v>376964.02</v>
      </c>
      <c r="D7" s="7">
        <v>631367.31</v>
      </c>
      <c r="E7" s="7">
        <v>1005184.57</v>
      </c>
      <c r="F7" s="7">
        <v>242310.28</v>
      </c>
      <c r="G7" s="7">
        <v>512407.16</v>
      </c>
      <c r="H7" s="78">
        <v>2730882.92</v>
      </c>
      <c r="I7" s="8">
        <f>F7/C7</f>
        <v>0.6427941849728788</v>
      </c>
      <c r="J7" s="9">
        <f>IF((ABS(I7)&lt;0.00001),0,(F7-C7))</f>
        <v>-134653.74000000002</v>
      </c>
      <c r="K7" s="8">
        <f>G7/D7</f>
        <v>0.8115832921409883</v>
      </c>
      <c r="L7" s="9">
        <f>IF(ABS(K7)&lt;0.00001,0,(G7-D7))</f>
        <v>-118960.15000000008</v>
      </c>
      <c r="M7" s="8">
        <f>H7/E7</f>
        <v>2.7167974932205734</v>
      </c>
      <c r="N7" s="9">
        <f>IF(ABS(M7)&lt;0.0001,0,(H7-E7))</f>
        <v>1725698.35</v>
      </c>
    </row>
    <row r="8" spans="1:14" s="10" customFormat="1" ht="24" customHeight="1">
      <c r="A8" s="79"/>
      <c r="B8" s="80"/>
      <c r="C8" s="78"/>
      <c r="D8" s="78"/>
      <c r="E8" s="78"/>
      <c r="F8" s="78"/>
      <c r="G8" s="78"/>
      <c r="H8" s="78"/>
      <c r="I8" s="8"/>
      <c r="J8" s="9">
        <f>IF((ABS(I8)&lt;0.00001),0,(F8-C8))</f>
        <v>0</v>
      </c>
      <c r="K8" s="8"/>
      <c r="L8" s="9">
        <f>IF(ABS(K8)&lt;0.00001,0,(G8-D8))</f>
        <v>0</v>
      </c>
      <c r="M8" s="8"/>
      <c r="N8" s="9">
        <f>IF(ABS(M8)&lt;0.0001,0,(H8-E8))</f>
        <v>0</v>
      </c>
    </row>
    <row r="9" spans="1:14" s="20" customFormat="1" ht="33.75" customHeight="1">
      <c r="A9" s="89" t="s">
        <v>19</v>
      </c>
      <c r="B9" s="89"/>
      <c r="C9" s="81">
        <v>6918147.67</v>
      </c>
      <c r="D9" s="81">
        <v>8907126.74</v>
      </c>
      <c r="E9" s="14">
        <v>12293514.6</v>
      </c>
      <c r="F9" s="81">
        <v>2509327.3</v>
      </c>
      <c r="G9" s="81">
        <v>4080406.38</v>
      </c>
      <c r="H9" s="14">
        <v>6459681.44</v>
      </c>
      <c r="I9" s="15">
        <f>F9/C9</f>
        <v>0.3627166431964873</v>
      </c>
      <c r="J9" s="17">
        <f>IF((ABS(I9)&lt;0.00001),0,(F9-C9))</f>
        <v>-4408820.37</v>
      </c>
      <c r="K9" s="15">
        <f>G9/D9</f>
        <v>0.45810579540490515</v>
      </c>
      <c r="L9" s="17">
        <f>IF(ABS(K9)&lt;0.00001,0,(G9-D9))</f>
        <v>-4826720.36</v>
      </c>
      <c r="M9" s="18">
        <f>H9/E9</f>
        <v>0.5254544082942726</v>
      </c>
      <c r="N9" s="19">
        <f>IF(ABS(M9)&lt;0.0001,0,(H9-E9))</f>
        <v>-5833833.159999999</v>
      </c>
    </row>
    <row r="10" ht="41.25" customHeight="1"/>
    <row r="11" spans="1:3" ht="18" customHeight="1">
      <c r="A11" s="21" t="s">
        <v>20</v>
      </c>
      <c r="B11" s="21" t="s">
        <v>45</v>
      </c>
      <c r="C11" s="21"/>
    </row>
    <row r="13" spans="1:3" ht="18" customHeight="1">
      <c r="A13" s="21" t="s">
        <v>22</v>
      </c>
      <c r="B13" s="21" t="s">
        <v>47</v>
      </c>
      <c r="C13" s="21"/>
    </row>
    <row r="14" spans="1:3" ht="18" customHeight="1">
      <c r="A14" s="21"/>
      <c r="B14" s="21"/>
      <c r="C14" s="21"/>
    </row>
    <row r="15" spans="1:3" ht="18" customHeight="1">
      <c r="A15" s="21" t="s">
        <v>10</v>
      </c>
      <c r="B15" s="21" t="s">
        <v>48</v>
      </c>
      <c r="C15" s="21"/>
    </row>
    <row r="16" spans="1:3" ht="18" customHeight="1">
      <c r="A16" s="21"/>
      <c r="B16" s="21"/>
      <c r="C16" s="21"/>
    </row>
    <row r="17" spans="1:3" ht="18" customHeight="1">
      <c r="A17" s="21" t="s">
        <v>5</v>
      </c>
      <c r="B17" s="21" t="s">
        <v>49</v>
      </c>
      <c r="C17" s="21"/>
    </row>
    <row r="19" spans="1:12" ht="95.25" customHeight="1">
      <c r="A19" s="22" t="s">
        <v>26</v>
      </c>
      <c r="B19" s="90" t="s">
        <v>50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ht="41.25" customHeight="1"/>
    <row r="65536" ht="41.25" customHeight="1"/>
  </sheetData>
  <sheetProtection selectLockedCells="1" selectUnlockedCells="1"/>
  <mergeCells count="8">
    <mergeCell ref="A9:B9"/>
    <mergeCell ref="B19:L19"/>
    <mergeCell ref="C2:H2"/>
    <mergeCell ref="C3:E3"/>
    <mergeCell ref="F3:H3"/>
    <mergeCell ref="I3:J3"/>
    <mergeCell ref="K3:L3"/>
    <mergeCell ref="M3:N3"/>
  </mergeCells>
  <printOptions/>
  <pageMargins left="0.7875" right="0.7875" top="1.025" bottom="1.025" header="0.7875" footer="0.7875"/>
  <pageSetup fitToHeight="0" fitToWidth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16" sqref="G16"/>
    </sheetView>
  </sheetViews>
  <sheetFormatPr defaultColWidth="14.5" defaultRowHeight="12" customHeight="1"/>
  <cols>
    <col min="1" max="1" width="27.83203125" style="0" customWidth="1"/>
    <col min="2" max="2" width="36.83203125" style="0" customWidth="1"/>
    <col min="3" max="3" width="16.83203125" style="0" customWidth="1"/>
    <col min="4" max="4" width="18.5" style="0" customWidth="1"/>
    <col min="5" max="5" width="15" style="0" customWidth="1"/>
    <col min="6" max="6" width="13.16015625" style="0" customWidth="1"/>
    <col min="7" max="7" width="14.66015625" style="0" customWidth="1"/>
    <col min="8" max="8" width="15.33203125" style="0" customWidth="1"/>
    <col min="9" max="9" width="22.66015625" style="0" customWidth="1"/>
    <col min="10" max="10" width="25.66015625" style="0" customWidth="1"/>
    <col min="11" max="11" width="21" style="0" customWidth="1"/>
    <col min="12" max="12" width="29" style="0" customWidth="1"/>
    <col min="13" max="13" width="20.5" style="0" customWidth="1"/>
    <col min="14" max="14" width="25.33203125" style="0" customWidth="1"/>
  </cols>
  <sheetData>
    <row r="1" ht="48.75" customHeight="1">
      <c r="C1" s="1"/>
    </row>
    <row r="2" spans="3:8" ht="27.75" customHeight="1">
      <c r="C2" s="85" t="s">
        <v>0</v>
      </c>
      <c r="D2" s="85"/>
      <c r="E2" s="85"/>
      <c r="F2" s="85"/>
      <c r="G2" s="85"/>
      <c r="H2" s="85"/>
    </row>
    <row r="3" spans="3:14" ht="39.75" customHeight="1">
      <c r="C3" s="86" t="s">
        <v>41</v>
      </c>
      <c r="D3" s="86"/>
      <c r="E3" s="86"/>
      <c r="F3" s="87" t="s">
        <v>30</v>
      </c>
      <c r="G3" s="87"/>
      <c r="H3" s="87"/>
      <c r="I3" s="88" t="s">
        <v>3</v>
      </c>
      <c r="J3" s="88"/>
      <c r="K3" s="88" t="s">
        <v>4</v>
      </c>
      <c r="L3" s="88"/>
      <c r="M3" s="88" t="s">
        <v>5</v>
      </c>
      <c r="N3" s="88"/>
    </row>
    <row r="4" spans="1:14" ht="24" customHeight="1">
      <c r="A4" s="3" t="s">
        <v>6</v>
      </c>
      <c r="B4" s="4" t="s">
        <v>7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11</v>
      </c>
      <c r="L4" s="2" t="s">
        <v>12</v>
      </c>
      <c r="M4" s="2" t="s">
        <v>11</v>
      </c>
      <c r="N4" s="2" t="s">
        <v>12</v>
      </c>
    </row>
    <row r="5" spans="1:14" s="10" customFormat="1" ht="24" customHeight="1">
      <c r="A5" s="5" t="s">
        <v>13</v>
      </c>
      <c r="B5" s="6" t="s">
        <v>42</v>
      </c>
      <c r="C5" s="7">
        <v>3702358</v>
      </c>
      <c r="D5" s="7">
        <v>5247230.68</v>
      </c>
      <c r="E5" s="7">
        <v>7477588.68</v>
      </c>
      <c r="F5" s="7">
        <v>0</v>
      </c>
      <c r="G5" s="7">
        <v>0</v>
      </c>
      <c r="H5" s="77">
        <v>0</v>
      </c>
      <c r="I5" s="8">
        <f>F5/C5</f>
        <v>0</v>
      </c>
      <c r="J5" s="9">
        <f>IF((ABS(I5)&lt;0.00001),0,(F5-C5))</f>
        <v>0</v>
      </c>
      <c r="K5" s="8">
        <f>G5/D5</f>
        <v>0</v>
      </c>
      <c r="L5" s="9">
        <f>IF(ABS(K5)&lt;0.00001,0,(G5-D5))</f>
        <v>0</v>
      </c>
      <c r="M5" s="8">
        <f>H5/E5</f>
        <v>0</v>
      </c>
      <c r="N5" s="9">
        <f>IF(ABS(M5)&lt;0.0001,0,(H5-E5))</f>
        <v>0</v>
      </c>
    </row>
    <row r="6" spans="1:14" s="10" customFormat="1" ht="24" customHeight="1">
      <c r="A6" s="5" t="s">
        <v>15</v>
      </c>
      <c r="B6" s="6" t="s">
        <v>43</v>
      </c>
      <c r="C6" s="7">
        <v>2838825.65</v>
      </c>
      <c r="D6" s="7">
        <v>3028528.75</v>
      </c>
      <c r="E6" s="7">
        <v>3810741.35</v>
      </c>
      <c r="F6" s="7">
        <v>1788636.42</v>
      </c>
      <c r="G6" s="7">
        <v>3195258.04</v>
      </c>
      <c r="H6" s="77">
        <v>4254197.7</v>
      </c>
      <c r="I6" s="8">
        <f>F6/C6</f>
        <v>0.6300620892304535</v>
      </c>
      <c r="J6" s="9">
        <f>IF((ABS(I6)&lt;0.00001),0,(F6-C6))</f>
        <v>-1050189.23</v>
      </c>
      <c r="K6" s="8">
        <f>G6/D6</f>
        <v>1.0550528998610298</v>
      </c>
      <c r="L6" s="9">
        <f>IF(ABS(K6)&lt;0.00001,0,(G6-D6))</f>
        <v>166729.29000000004</v>
      </c>
      <c r="M6" s="8">
        <f>H6/E6</f>
        <v>1.1163700994820864</v>
      </c>
      <c r="N6" s="9">
        <f>IF(ABS(M6)&lt;0.0001,0,(H6-E6))</f>
        <v>443456.3500000001</v>
      </c>
    </row>
    <row r="7" spans="1:14" s="10" customFormat="1" ht="24" customHeight="1">
      <c r="A7" s="5" t="s">
        <v>15</v>
      </c>
      <c r="B7" s="11" t="s">
        <v>44</v>
      </c>
      <c r="C7" s="7">
        <v>376964.02</v>
      </c>
      <c r="D7" s="7">
        <v>631367.31</v>
      </c>
      <c r="E7" s="7">
        <v>1005184.57</v>
      </c>
      <c r="F7" s="7">
        <v>3495451.46</v>
      </c>
      <c r="G7" s="7">
        <v>3898529.06</v>
      </c>
      <c r="H7" s="69">
        <v>5084022.3</v>
      </c>
      <c r="I7" s="8">
        <f>F7/C7</f>
        <v>9.272639494878051</v>
      </c>
      <c r="J7" s="9">
        <f>IF((ABS(I7)&lt;0.00001),0,(F7-C7))</f>
        <v>3118487.44</v>
      </c>
      <c r="K7" s="8">
        <f>G7/D7</f>
        <v>6.174740120770585</v>
      </c>
      <c r="L7" s="9">
        <f>IF(ABS(K7)&lt;0.00001,0,(G7-D7))</f>
        <v>3267161.75</v>
      </c>
      <c r="M7" s="8">
        <f>H7/E7</f>
        <v>5.05779978297916</v>
      </c>
      <c r="N7" s="9">
        <f>IF(ABS(M7)&lt;0.0001,0,(H7-E7))</f>
        <v>4078837.73</v>
      </c>
    </row>
    <row r="8" spans="1:14" s="10" customFormat="1" ht="24" customHeight="1">
      <c r="A8" s="79"/>
      <c r="B8" s="80"/>
      <c r="C8" s="78"/>
      <c r="D8" s="78"/>
      <c r="E8" s="78"/>
      <c r="F8" s="78"/>
      <c r="G8" s="78"/>
      <c r="H8" s="78"/>
      <c r="I8" s="8"/>
      <c r="J8" s="9">
        <f>IF((ABS(I8)&lt;0.00001),0,(F8-C8))</f>
        <v>0</v>
      </c>
      <c r="K8" s="8"/>
      <c r="L8" s="9">
        <f>IF(ABS(K8)&lt;0.00001,0,(G8-D8))</f>
        <v>0</v>
      </c>
      <c r="M8" s="8"/>
      <c r="N8" s="9">
        <f>IF(ABS(M8)&lt;0.0001,0,(H8-E8))</f>
        <v>0</v>
      </c>
    </row>
    <row r="9" spans="1:14" s="20" customFormat="1" ht="33.75" customHeight="1">
      <c r="A9" s="89" t="s">
        <v>19</v>
      </c>
      <c r="B9" s="89"/>
      <c r="C9" s="81">
        <v>6918147.67</v>
      </c>
      <c r="D9" s="81">
        <v>8907126.74</v>
      </c>
      <c r="E9" s="14">
        <v>12293514.6</v>
      </c>
      <c r="F9" s="81">
        <v>5284087.88</v>
      </c>
      <c r="G9" s="81">
        <v>7093787.1</v>
      </c>
      <c r="H9" s="14">
        <v>9338220</v>
      </c>
      <c r="I9" s="15">
        <f>F9/C9</f>
        <v>0.7638009669718426</v>
      </c>
      <c r="J9" s="17">
        <f>IF((ABS(I9)&lt;0.00001),0,(F9-C9))</f>
        <v>-1634059.79</v>
      </c>
      <c r="K9" s="15">
        <f>G9/D9</f>
        <v>0.7964169936129144</v>
      </c>
      <c r="L9" s="17">
        <f>IF(ABS(K9)&lt;0.00001,0,(G9-D9))</f>
        <v>-1813339.6400000006</v>
      </c>
      <c r="M9" s="18">
        <f>H9/E9</f>
        <v>0.7596053938879286</v>
      </c>
      <c r="N9" s="19">
        <f>IF(ABS(M9)&lt;0.0001,0,(H9-E9))</f>
        <v>-2955294.5999999996</v>
      </c>
    </row>
    <row r="10" ht="41.25" customHeight="1"/>
    <row r="11" spans="1:3" ht="18" customHeight="1">
      <c r="A11" s="21" t="s">
        <v>20</v>
      </c>
      <c r="B11" s="21" t="s">
        <v>45</v>
      </c>
      <c r="C11" s="21"/>
    </row>
    <row r="13" spans="1:3" ht="18" customHeight="1">
      <c r="A13" s="21" t="s">
        <v>22</v>
      </c>
      <c r="B13" s="21" t="s">
        <v>47</v>
      </c>
      <c r="C13" s="21"/>
    </row>
    <row r="14" spans="1:3" ht="18" customHeight="1">
      <c r="A14" s="21"/>
      <c r="B14" s="21"/>
      <c r="C14" s="21"/>
    </row>
    <row r="15" spans="1:3" ht="18" customHeight="1">
      <c r="A15" s="21" t="s">
        <v>10</v>
      </c>
      <c r="B15" s="21" t="s">
        <v>48</v>
      </c>
      <c r="C15" s="21"/>
    </row>
    <row r="16" spans="1:3" ht="18" customHeight="1">
      <c r="A16" s="21"/>
      <c r="B16" s="21"/>
      <c r="C16" s="21"/>
    </row>
    <row r="17" spans="1:3" ht="18" customHeight="1">
      <c r="A17" s="21" t="s">
        <v>5</v>
      </c>
      <c r="B17" s="21" t="s">
        <v>49</v>
      </c>
      <c r="C17" s="21"/>
    </row>
    <row r="19" spans="1:12" ht="95.25" customHeight="1">
      <c r="A19" s="22" t="s">
        <v>26</v>
      </c>
      <c r="B19" s="90" t="s">
        <v>50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ht="41.25" customHeight="1"/>
    <row r="65536" ht="41.25" customHeight="1"/>
  </sheetData>
  <sheetProtection selectLockedCells="1" selectUnlockedCells="1"/>
  <mergeCells count="8">
    <mergeCell ref="A9:B9"/>
    <mergeCell ref="B19:L19"/>
    <mergeCell ref="C2:H2"/>
    <mergeCell ref="C3:E3"/>
    <mergeCell ref="F3:H3"/>
    <mergeCell ref="I3:J3"/>
    <mergeCell ref="K3:L3"/>
    <mergeCell ref="M3:N3"/>
  </mergeCells>
  <printOptions/>
  <pageMargins left="0.7875" right="0.7875" top="1.025" bottom="1.025" header="0.7875" footer="0.7875"/>
  <pageSetup horizontalDpi="300" verticalDpi="300" orientation="landscape" paperSize="9" scale="57"/>
  <headerFooter alignWithMargins="0">
    <oddHeader>&amp;C&amp;10&amp;A</oddHeader>
    <oddFooter>&amp;C&amp;10Page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67"/>
      <c r="C1" s="25">
        <v>42095</v>
      </c>
    </row>
    <row r="2" ht="11.25">
      <c r="C2" s="26"/>
    </row>
    <row r="3" spans="3:5" ht="11.25">
      <c r="C3" s="27" t="s">
        <v>32</v>
      </c>
      <c r="D3" s="28">
        <v>42095</v>
      </c>
      <c r="E3">
        <v>57.65</v>
      </c>
    </row>
    <row r="4" spans="3:5" ht="11.25">
      <c r="C4" s="27" t="s">
        <v>32</v>
      </c>
      <c r="D4" s="28">
        <v>41730</v>
      </c>
      <c r="E4" s="68">
        <v>35.6053</v>
      </c>
    </row>
    <row r="5" spans="2:5" ht="15.75">
      <c r="B5" s="29" t="s">
        <v>33</v>
      </c>
      <c r="D5" s="30"/>
      <c r="E5" s="31">
        <f>E3/E4</f>
        <v>1.6191409705858397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41730</v>
      </c>
      <c r="D8" s="92"/>
      <c r="E8" s="92"/>
      <c r="F8" s="93" t="s">
        <v>34</v>
      </c>
      <c r="G8" s="93"/>
      <c r="H8" s="93"/>
      <c r="I8" s="92">
        <v>42095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82"/>
      <c r="C10" s="40"/>
      <c r="D10" s="41"/>
      <c r="E10" s="42"/>
      <c r="F10" s="43">
        <f>C10*$E$5</f>
        <v>0</v>
      </c>
      <c r="G10" s="44">
        <f>D10*$E$5</f>
        <v>0</v>
      </c>
      <c r="H10" s="45">
        <f>E10*$E$5</f>
        <v>0</v>
      </c>
      <c r="I10" s="46"/>
      <c r="J10" s="44"/>
      <c r="K10" s="7"/>
      <c r="L10" s="47">
        <f>IF(F10&lt;0.01,0,I10/F10)</f>
        <v>0</v>
      </c>
      <c r="M10" s="48">
        <f>IF((ABS(L10)&lt;0.00001),0,(I10-F10))</f>
        <v>0</v>
      </c>
      <c r="N10" s="49">
        <f>IF(G10&lt;0.0001,0,J10/G10)</f>
        <v>0</v>
      </c>
      <c r="O10" s="48">
        <f aca="true" t="shared" si="0" ref="O10:O15">IF(ABS(N10)&lt;0.01,0,(J10-G10))</f>
        <v>0</v>
      </c>
      <c r="P10" s="49">
        <f>IF(H10&lt;0.01,0,K10/H10)</f>
        <v>0</v>
      </c>
      <c r="Q10" s="48">
        <f aca="true" t="shared" si="1" ref="Q10:Q15">IF(ABS(P10)&lt;0.0001,0,(K10-H10))</f>
        <v>0</v>
      </c>
    </row>
    <row r="11" spans="1:17" s="50" customFormat="1" ht="19.5" customHeight="1">
      <c r="A11" s="38" t="s">
        <v>15</v>
      </c>
      <c r="B11" s="82" t="s">
        <v>43</v>
      </c>
      <c r="C11" s="7">
        <v>173506</v>
      </c>
      <c r="D11" s="41">
        <v>2301089.28</v>
      </c>
      <c r="E11" s="42">
        <v>3250408.9</v>
      </c>
      <c r="F11" s="43">
        <f>C11*$E$5</f>
        <v>280930.6732424667</v>
      </c>
      <c r="G11" s="44">
        <f>D11*$E$5</f>
        <v>3725787.9302238706</v>
      </c>
      <c r="H11" s="45">
        <f>E11*$E$5</f>
        <v>5262870.221146852</v>
      </c>
      <c r="I11" s="46">
        <v>1658023.32</v>
      </c>
      <c r="J11" s="44">
        <v>3041842.74</v>
      </c>
      <c r="K11" s="7">
        <v>4505560.08</v>
      </c>
      <c r="L11" s="47">
        <f>IF(F11&lt;0.01,0,I11/F11)</f>
        <v>5.90189494391375</v>
      </c>
      <c r="M11" s="48">
        <f>IF((ABS(L11)&lt;0.00001),0,(I11-F11))</f>
        <v>1377092.6467575333</v>
      </c>
      <c r="N11" s="49">
        <f>IF(G11&lt;0.0001,0,J11/G11)</f>
        <v>0.816429382715088</v>
      </c>
      <c r="O11" s="48">
        <f t="shared" si="0"/>
        <v>-683945.1902238703</v>
      </c>
      <c r="P11" s="49">
        <f>IF(H11&lt;0.01,0,K11/H11)</f>
        <v>0.8561032080738211</v>
      </c>
      <c r="Q11" s="48">
        <f t="shared" si="1"/>
        <v>-757310.1411468517</v>
      </c>
    </row>
    <row r="12" spans="1:17" s="50" customFormat="1" ht="19.5" customHeight="1">
      <c r="A12" s="38" t="s">
        <v>15</v>
      </c>
      <c r="B12" s="83" t="s">
        <v>44</v>
      </c>
      <c r="C12" s="40"/>
      <c r="D12" s="41">
        <v>1730859.22</v>
      </c>
      <c r="E12" s="42">
        <v>2630994.5</v>
      </c>
      <c r="F12" s="43">
        <f>C12*$E$5</f>
        <v>0</v>
      </c>
      <c r="G12" s="44">
        <f>D12*$E$5</f>
        <v>2802505.0774182496</v>
      </c>
      <c r="H12" s="45">
        <f>E12*$E$5</f>
        <v>4259950.988336006</v>
      </c>
      <c r="I12" s="69">
        <v>842979.58</v>
      </c>
      <c r="J12" s="44">
        <v>1439155.84</v>
      </c>
      <c r="K12" s="7">
        <v>2732602.36</v>
      </c>
      <c r="L12" s="47">
        <f>IF(F12&lt;0.01,0,I12/F12)</f>
        <v>0</v>
      </c>
      <c r="M12" s="48">
        <f>IF((ABS(L12)&lt;0.00001),0,(I12-F12))</f>
        <v>0</v>
      </c>
      <c r="N12" s="49">
        <f>IF(G12&lt;0.0001,0,J12/G12)</f>
        <v>0.5135247930846901</v>
      </c>
      <c r="O12" s="48">
        <f t="shared" si="0"/>
        <v>-1363349.2374182495</v>
      </c>
      <c r="P12" s="49">
        <f>IF(H12&lt;0.01,0,K12/H12)</f>
        <v>0.6414633331421005</v>
      </c>
      <c r="Q12" s="48">
        <f t="shared" si="1"/>
        <v>-1527348.6283360063</v>
      </c>
    </row>
    <row r="13" spans="1:17" s="50" customFormat="1" ht="19.5" customHeight="1">
      <c r="A13" s="51" t="s">
        <v>15</v>
      </c>
      <c r="B13" s="52"/>
      <c r="C13" s="53"/>
      <c r="D13" s="54"/>
      <c r="E13" s="55"/>
      <c r="F13" s="43">
        <f>C13*$E$5</f>
        <v>0</v>
      </c>
      <c r="G13" s="44">
        <f>D13*$E$5</f>
        <v>0</v>
      </c>
      <c r="H13" s="45">
        <f>E13*$E$5</f>
        <v>0</v>
      </c>
      <c r="I13" s="46"/>
      <c r="J13" s="44"/>
      <c r="K13" s="7"/>
      <c r="L13" s="47">
        <f>IF(F13&lt;0.01,0,I13/F13)</f>
        <v>0</v>
      </c>
      <c r="M13" s="48">
        <f>IF((ABS(L13)&lt;0.00001),0,(I13-F13))</f>
        <v>0</v>
      </c>
      <c r="N13" s="49">
        <f>IF(G13&lt;0.0001,0,J13/G13)</f>
        <v>0</v>
      </c>
      <c r="O13" s="48">
        <f t="shared" si="0"/>
        <v>0</v>
      </c>
      <c r="P13" s="49">
        <f>IF(H13&lt;0.01,0,K13/H13)</f>
        <v>0</v>
      </c>
      <c r="Q13" s="48">
        <f t="shared" si="1"/>
        <v>0</v>
      </c>
    </row>
    <row r="14" spans="1:17" s="50" customFormat="1" ht="19.5" customHeight="1">
      <c r="A14" s="38"/>
      <c r="B14" s="56" t="s">
        <v>35</v>
      </c>
      <c r="C14" s="7">
        <v>1185294.08</v>
      </c>
      <c r="D14" s="41"/>
      <c r="E14" s="42"/>
      <c r="F14" s="43">
        <f>C14*$E$5</f>
        <v>1919158.20712085</v>
      </c>
      <c r="G14" s="44">
        <f>D14*$E$5</f>
        <v>0</v>
      </c>
      <c r="H14" s="45">
        <f>E14*$E$5</f>
        <v>0</v>
      </c>
      <c r="I14" s="46"/>
      <c r="J14" s="44"/>
      <c r="K14" s="57"/>
      <c r="L14" s="47">
        <f>IF(F14&lt;0.01,0,I14/F14)</f>
        <v>0</v>
      </c>
      <c r="M14" s="48">
        <f>IF((ABS(L14)&lt;0.00001),0,(I14-F14))</f>
        <v>0</v>
      </c>
      <c r="N14" s="49">
        <f>IF(G14&lt;0.0001,0,J14/G14)</f>
        <v>0</v>
      </c>
      <c r="O14" s="48">
        <f t="shared" si="0"/>
        <v>0</v>
      </c>
      <c r="P14" s="49">
        <f>IF(H14&lt;0.01,0,K14/H14)</f>
        <v>0</v>
      </c>
      <c r="Q14" s="48">
        <f t="shared" si="1"/>
        <v>0</v>
      </c>
    </row>
    <row r="15" spans="1:17" s="66" customFormat="1" ht="19.5" customHeight="1">
      <c r="A15" s="95" t="s">
        <v>19</v>
      </c>
      <c r="B15" s="95"/>
      <c r="C15" s="58">
        <f aca="true" t="shared" si="2" ref="C15:K15">SUM(C10:C14)</f>
        <v>1358800.08</v>
      </c>
      <c r="D15" s="59">
        <f t="shared" si="2"/>
        <v>4031948.5</v>
      </c>
      <c r="E15" s="60">
        <f t="shared" si="2"/>
        <v>5881403.4</v>
      </c>
      <c r="F15" s="58">
        <f t="shared" si="2"/>
        <v>2200088.8803633167</v>
      </c>
      <c r="G15" s="59">
        <f t="shared" si="2"/>
        <v>6528293.00764212</v>
      </c>
      <c r="H15" s="60">
        <f t="shared" si="2"/>
        <v>9522821.209482858</v>
      </c>
      <c r="I15" s="58">
        <f t="shared" si="2"/>
        <v>2501002.9</v>
      </c>
      <c r="J15" s="59">
        <f t="shared" si="2"/>
        <v>4480998.58</v>
      </c>
      <c r="K15" s="60">
        <f t="shared" si="2"/>
        <v>7238162.4399999995</v>
      </c>
      <c r="L15" s="61">
        <f>I15/F15</f>
        <v>1.1367735741598726</v>
      </c>
      <c r="M15" s="62">
        <f>IF((ABS(L15)&lt;0.01),0,(I15-F15))</f>
        <v>300914.01963668317</v>
      </c>
      <c r="N15" s="63">
        <f>J15/G15</f>
        <v>0.6863966698116145</v>
      </c>
      <c r="O15" s="62">
        <f t="shared" si="0"/>
        <v>-2047294.42764212</v>
      </c>
      <c r="P15" s="64">
        <f>K15/H15</f>
        <v>0.7600859326007521</v>
      </c>
      <c r="Q15" s="65">
        <f t="shared" si="1"/>
        <v>-2284658.7694828585</v>
      </c>
    </row>
    <row r="16" ht="38.25" customHeight="1"/>
    <row r="17" spans="1:6" ht="16.5">
      <c r="A17" s="21" t="s">
        <v>20</v>
      </c>
      <c r="B17" s="21" t="s">
        <v>21</v>
      </c>
      <c r="C17" s="21"/>
      <c r="D17" s="21"/>
      <c r="E17" s="21"/>
      <c r="F17" s="21"/>
    </row>
    <row r="19" spans="1:6" ht="16.5">
      <c r="A19" s="21" t="s">
        <v>22</v>
      </c>
      <c r="B19" s="21" t="s">
        <v>23</v>
      </c>
      <c r="C19" s="21"/>
      <c r="D19" s="21"/>
      <c r="E19" s="21"/>
      <c r="F19" s="21"/>
    </row>
    <row r="20" spans="1:6" ht="16.5">
      <c r="A20" s="21"/>
      <c r="B20" s="21"/>
      <c r="C20" s="21"/>
      <c r="D20" s="21"/>
      <c r="E20" s="21"/>
      <c r="F20" s="21"/>
    </row>
    <row r="21" spans="1:6" ht="16.5">
      <c r="A21" s="21" t="s">
        <v>10</v>
      </c>
      <c r="B21" s="21" t="s">
        <v>24</v>
      </c>
      <c r="C21" s="21"/>
      <c r="D21" s="21"/>
      <c r="E21" s="21"/>
      <c r="F21" s="21"/>
    </row>
    <row r="22" spans="1:6" ht="16.5">
      <c r="A22" s="21"/>
      <c r="B22" s="21"/>
      <c r="C22" s="21"/>
      <c r="D22" s="21"/>
      <c r="E22" s="21"/>
      <c r="F22" s="21"/>
    </row>
    <row r="23" spans="1:6" ht="16.5">
      <c r="A23" s="21" t="s">
        <v>5</v>
      </c>
      <c r="B23" s="21" t="s">
        <v>25</v>
      </c>
      <c r="C23" s="21"/>
      <c r="D23" s="21"/>
      <c r="E23" s="21"/>
      <c r="F23" s="21"/>
    </row>
    <row r="25" ht="16.5">
      <c r="B25" s="21" t="s">
        <v>36</v>
      </c>
    </row>
    <row r="26" ht="16.5">
      <c r="B26" s="21" t="s">
        <v>37</v>
      </c>
    </row>
    <row r="27" ht="16.5">
      <c r="B27" s="21" t="s">
        <v>38</v>
      </c>
    </row>
  </sheetData>
  <sheetProtection selectLockedCells="1" selectUnlockedCells="1"/>
  <mergeCells count="8">
    <mergeCell ref="P8:Q8"/>
    <mergeCell ref="A15:B15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K16" sqref="K16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67"/>
      <c r="C1" s="25">
        <v>42125</v>
      </c>
    </row>
    <row r="2" ht="11.25">
      <c r="C2" s="26"/>
    </row>
    <row r="3" spans="3:5" ht="11.25">
      <c r="C3" s="27" t="s">
        <v>32</v>
      </c>
      <c r="D3" s="28">
        <v>42125</v>
      </c>
      <c r="E3" s="68">
        <v>51.7029</v>
      </c>
    </row>
    <row r="4" spans="3:5" ht="11.25">
      <c r="C4" s="27" t="s">
        <v>32</v>
      </c>
      <c r="D4" s="28">
        <v>41760</v>
      </c>
      <c r="E4" s="68">
        <v>35.7227</v>
      </c>
    </row>
    <row r="5" spans="2:5" ht="15.75">
      <c r="B5" s="29" t="s">
        <v>33</v>
      </c>
      <c r="D5" s="30"/>
      <c r="E5" s="31">
        <f>E3/E4</f>
        <v>1.4473402066473138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41760</v>
      </c>
      <c r="D8" s="92"/>
      <c r="E8" s="92"/>
      <c r="F8" s="93" t="s">
        <v>34</v>
      </c>
      <c r="G8" s="93"/>
      <c r="H8" s="93"/>
      <c r="I8" s="92">
        <v>42125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82"/>
      <c r="C10" s="40"/>
      <c r="D10" s="41"/>
      <c r="E10" s="42"/>
      <c r="F10" s="43">
        <f>C10*$E$5</f>
        <v>0</v>
      </c>
      <c r="G10" s="44">
        <f>D10*$E$5</f>
        <v>0</v>
      </c>
      <c r="H10" s="45">
        <f>E10*$E$5</f>
        <v>0</v>
      </c>
      <c r="I10" s="46"/>
      <c r="J10" s="44"/>
      <c r="K10" s="7"/>
      <c r="L10" s="47">
        <f>IF(F10&lt;0.01,0,I10/F10)</f>
        <v>0</v>
      </c>
      <c r="M10" s="48">
        <f>IF((ABS(L10)&lt;0.00001),0,(I10-F10))</f>
        <v>0</v>
      </c>
      <c r="N10" s="49">
        <f>IF(G10&lt;0.0001,0,J10/G10)</f>
        <v>0</v>
      </c>
      <c r="O10" s="48">
        <f aca="true" t="shared" si="0" ref="O10:O15">IF(ABS(N10)&lt;0.01,0,(J10-G10))</f>
        <v>0</v>
      </c>
      <c r="P10" s="49">
        <f>IF(H10&lt;0.01,0,K10/H10)</f>
        <v>0</v>
      </c>
      <c r="Q10" s="48">
        <f aca="true" t="shared" si="1" ref="Q10:Q15">IF(ABS(P10)&lt;0.0001,0,(K10-H10))</f>
        <v>0</v>
      </c>
    </row>
    <row r="11" spans="1:17" s="50" customFormat="1" ht="19.5" customHeight="1">
      <c r="A11" s="38" t="s">
        <v>15</v>
      </c>
      <c r="B11" s="82" t="s">
        <v>43</v>
      </c>
      <c r="C11" s="7">
        <v>1004883.15</v>
      </c>
      <c r="D11" s="41">
        <v>1838535.77</v>
      </c>
      <c r="E11" s="42">
        <v>3534808.23</v>
      </c>
      <c r="F11" s="43">
        <f>C11*$E$5</f>
        <v>1454407.7859774036</v>
      </c>
      <c r="G11" s="44">
        <f>D11*$E$5</f>
        <v>2660986.741280278</v>
      </c>
      <c r="H11" s="45">
        <f>E11*$E$5</f>
        <v>5116070.074066825</v>
      </c>
      <c r="I11" s="46">
        <v>1517339.88</v>
      </c>
      <c r="J11" s="44">
        <v>2682269.48</v>
      </c>
      <c r="K11" s="7">
        <v>3387616.44</v>
      </c>
      <c r="L11" s="47">
        <f>IF(F11&lt;0.01,0,I11/F11)</f>
        <v>1.043269910013789</v>
      </c>
      <c r="M11" s="48">
        <f>IF((ABS(L11)&lt;0.00001),0,(I11-F11))</f>
        <v>62932.094022596255</v>
      </c>
      <c r="N11" s="49">
        <f>IF(G11&lt;0.0001,0,J11/G11)</f>
        <v>1.0079980626695952</v>
      </c>
      <c r="O11" s="48">
        <f t="shared" si="0"/>
        <v>21282.73871972179</v>
      </c>
      <c r="P11" s="49">
        <f>IF(H11&lt;0.01,0,K11/H11)</f>
        <v>0.6621520798105768</v>
      </c>
      <c r="Q11" s="48">
        <f t="shared" si="1"/>
        <v>-1728453.6340668253</v>
      </c>
    </row>
    <row r="12" spans="1:17" s="50" customFormat="1" ht="19.5" customHeight="1">
      <c r="A12" s="38" t="s">
        <v>15</v>
      </c>
      <c r="B12" s="83" t="s">
        <v>44</v>
      </c>
      <c r="C12" s="40">
        <v>661641.32</v>
      </c>
      <c r="D12" s="41">
        <v>1434688.32</v>
      </c>
      <c r="E12" s="42">
        <v>2088400.28</v>
      </c>
      <c r="F12" s="43">
        <f>C12*$E$5</f>
        <v>957620.0848152013</v>
      </c>
      <c r="G12" s="44">
        <f>D12*$E$5</f>
        <v>2076482.0895432876</v>
      </c>
      <c r="H12" s="45">
        <f>E12*$E$5</f>
        <v>3022625.692817508</v>
      </c>
      <c r="I12" s="69">
        <v>1292298.14</v>
      </c>
      <c r="J12" s="44">
        <v>1672553.62</v>
      </c>
      <c r="K12" s="7">
        <v>2210078.51</v>
      </c>
      <c r="L12" s="47">
        <f>IF(F12&lt;0.01,0,I12/F12)</f>
        <v>1.3494893857091392</v>
      </c>
      <c r="M12" s="48">
        <f>IF((ABS(L12)&lt;0.00001),0,(I12-F12))</f>
        <v>334678.05518479855</v>
      </c>
      <c r="N12" s="49">
        <f>IF(G12&lt;0.0001,0,J12/G12)</f>
        <v>0.805474619031205</v>
      </c>
      <c r="O12" s="48">
        <f t="shared" si="0"/>
        <v>-403928.46954328753</v>
      </c>
      <c r="P12" s="49">
        <f>IF(H12&lt;0.01,0,K12/H12)</f>
        <v>0.7311783643114272</v>
      </c>
      <c r="Q12" s="48">
        <f t="shared" si="1"/>
        <v>-812547.182817508</v>
      </c>
    </row>
    <row r="13" spans="1:17" s="50" customFormat="1" ht="19.5" customHeight="1">
      <c r="A13" s="51" t="s">
        <v>15</v>
      </c>
      <c r="B13" s="52" t="s">
        <v>51</v>
      </c>
      <c r="C13" s="53"/>
      <c r="D13" s="54"/>
      <c r="E13" s="55"/>
      <c r="F13" s="43">
        <f>C13*$E$5</f>
        <v>0</v>
      </c>
      <c r="G13" s="44">
        <f>D13*$E$5</f>
        <v>0</v>
      </c>
      <c r="H13" s="45">
        <f>E13*$E$5</f>
        <v>0</v>
      </c>
      <c r="I13" s="46">
        <v>33369.6</v>
      </c>
      <c r="J13" s="44">
        <v>275052</v>
      </c>
      <c r="K13" s="7">
        <v>373089.4</v>
      </c>
      <c r="L13" s="47">
        <f>IF(F13&lt;0.01,0,I13/F13)</f>
        <v>0</v>
      </c>
      <c r="M13" s="48">
        <f>IF((ABS(L13)&lt;0.00001),0,(I13-F13))</f>
        <v>0</v>
      </c>
      <c r="N13" s="49">
        <f>IF(G13&lt;0.0001,0,J13/G13)</f>
        <v>0</v>
      </c>
      <c r="O13" s="48">
        <f t="shared" si="0"/>
        <v>0</v>
      </c>
      <c r="P13" s="49">
        <f>IF(H13&lt;0.01,0,K13/H13)</f>
        <v>0</v>
      </c>
      <c r="Q13" s="48">
        <f t="shared" si="1"/>
        <v>0</v>
      </c>
    </row>
    <row r="14" spans="1:17" s="50" customFormat="1" ht="19.5" customHeight="1">
      <c r="A14" s="38"/>
      <c r="B14" s="56" t="s">
        <v>35</v>
      </c>
      <c r="C14" s="7">
        <v>57772</v>
      </c>
      <c r="D14" s="41">
        <v>249546</v>
      </c>
      <c r="E14" s="42">
        <v>280570</v>
      </c>
      <c r="F14" s="43">
        <f>C14*$E$5</f>
        <v>83615.7384184286</v>
      </c>
      <c r="G14" s="44">
        <f>D14*$E$5</f>
        <v>361177.9592080106</v>
      </c>
      <c r="H14" s="45">
        <f>E14*$E$5</f>
        <v>406080.2417790368</v>
      </c>
      <c r="I14" s="46"/>
      <c r="J14" s="44"/>
      <c r="K14" s="57"/>
      <c r="L14" s="47">
        <f>IF(F14&lt;0.01,0,I14/F14)</f>
        <v>0</v>
      </c>
      <c r="M14" s="48">
        <f>IF((ABS(L14)&lt;0.00001),0,(I14-F14))</f>
        <v>0</v>
      </c>
      <c r="N14" s="49">
        <f>IF(G14&lt;0.0001,0,J14/G14)</f>
        <v>0</v>
      </c>
      <c r="O14" s="48">
        <f t="shared" si="0"/>
        <v>0</v>
      </c>
      <c r="P14" s="49">
        <f>IF(H14&lt;0.01,0,K14/H14)</f>
        <v>0</v>
      </c>
      <c r="Q14" s="48">
        <f t="shared" si="1"/>
        <v>0</v>
      </c>
    </row>
    <row r="15" spans="1:17" s="66" customFormat="1" ht="19.5" customHeight="1">
      <c r="A15" s="95" t="s">
        <v>19</v>
      </c>
      <c r="B15" s="95"/>
      <c r="C15" s="58">
        <f aca="true" t="shared" si="2" ref="C15:K15">SUM(C10:C14)</f>
        <v>1724296.47</v>
      </c>
      <c r="D15" s="59">
        <f t="shared" si="2"/>
        <v>3522770.09</v>
      </c>
      <c r="E15" s="60">
        <f t="shared" si="2"/>
        <v>5903778.51</v>
      </c>
      <c r="F15" s="58">
        <f t="shared" si="2"/>
        <v>2495643.6092110337</v>
      </c>
      <c r="G15" s="59">
        <f t="shared" si="2"/>
        <v>5098646.7900315765</v>
      </c>
      <c r="H15" s="60">
        <f t="shared" si="2"/>
        <v>8544776.00866337</v>
      </c>
      <c r="I15" s="58">
        <f t="shared" si="2"/>
        <v>2843007.6199999996</v>
      </c>
      <c r="J15" s="59">
        <f t="shared" si="2"/>
        <v>4629875.1</v>
      </c>
      <c r="K15" s="60">
        <f t="shared" si="2"/>
        <v>5970784.35</v>
      </c>
      <c r="L15" s="61">
        <f>I15/F15</f>
        <v>1.1391881475010692</v>
      </c>
      <c r="M15" s="62">
        <f>IF((ABS(L15)&lt;0.01),0,(I15-F15))</f>
        <v>347364.01078896597</v>
      </c>
      <c r="N15" s="63">
        <f>J15/G15</f>
        <v>0.9080595873108767</v>
      </c>
      <c r="O15" s="62">
        <f t="shared" si="0"/>
        <v>-468771.6900315769</v>
      </c>
      <c r="P15" s="64">
        <f>K15/H15</f>
        <v>0.698764291064663</v>
      </c>
      <c r="Q15" s="65">
        <f t="shared" si="1"/>
        <v>-2573991.6586633697</v>
      </c>
    </row>
    <row r="16" ht="38.25" customHeight="1">
      <c r="K16" s="69"/>
    </row>
    <row r="17" spans="1:6" ht="16.5">
      <c r="A17" s="21" t="s">
        <v>20</v>
      </c>
      <c r="B17" s="21" t="s">
        <v>21</v>
      </c>
      <c r="C17" s="21"/>
      <c r="D17" s="21"/>
      <c r="E17" s="21"/>
      <c r="F17" s="21"/>
    </row>
    <row r="19" spans="1:6" ht="16.5">
      <c r="A19" s="21" t="s">
        <v>22</v>
      </c>
      <c r="B19" s="21" t="s">
        <v>23</v>
      </c>
      <c r="C19" s="21"/>
      <c r="D19" s="21"/>
      <c r="E19" s="21"/>
      <c r="F19" s="21"/>
    </row>
    <row r="20" spans="1:6" ht="16.5">
      <c r="A20" s="21"/>
      <c r="B20" s="21"/>
      <c r="C20" s="21"/>
      <c r="D20" s="21"/>
      <c r="E20" s="21"/>
      <c r="F20" s="21"/>
    </row>
    <row r="21" spans="1:6" ht="16.5">
      <c r="A21" s="21" t="s">
        <v>10</v>
      </c>
      <c r="B21" s="21" t="s">
        <v>24</v>
      </c>
      <c r="C21" s="21"/>
      <c r="D21" s="21"/>
      <c r="E21" s="21"/>
      <c r="F21" s="21"/>
    </row>
    <row r="22" spans="1:6" ht="16.5">
      <c r="A22" s="21"/>
      <c r="B22" s="21"/>
      <c r="C22" s="21"/>
      <c r="D22" s="21"/>
      <c r="E22" s="21"/>
      <c r="F22" s="21"/>
    </row>
    <row r="23" spans="1:6" ht="16.5">
      <c r="A23" s="21" t="s">
        <v>5</v>
      </c>
      <c r="B23" s="21" t="s">
        <v>25</v>
      </c>
      <c r="C23" s="21"/>
      <c r="D23" s="21"/>
      <c r="E23" s="21"/>
      <c r="F23" s="21"/>
    </row>
    <row r="25" ht="16.5">
      <c r="B25" s="21" t="s">
        <v>36</v>
      </c>
    </row>
    <row r="26" ht="16.5">
      <c r="B26" s="21" t="s">
        <v>37</v>
      </c>
    </row>
    <row r="27" ht="16.5">
      <c r="B27" s="21" t="s">
        <v>38</v>
      </c>
    </row>
  </sheetData>
  <sheetProtection selectLockedCells="1" selectUnlockedCells="1"/>
  <mergeCells count="8">
    <mergeCell ref="P8:Q8"/>
    <mergeCell ref="A15:B15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C7">
      <selection activeCell="Q11" sqref="Q11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67"/>
      <c r="C1" s="25">
        <v>42156</v>
      </c>
    </row>
    <row r="2" ht="11.25">
      <c r="C2" s="26"/>
    </row>
    <row r="3" spans="3:5" ht="11.25">
      <c r="C3" s="27" t="s">
        <v>32</v>
      </c>
      <c r="D3" s="28">
        <v>42156</v>
      </c>
      <c r="E3" s="68">
        <v>52.9716</v>
      </c>
    </row>
    <row r="4" spans="3:5" ht="11.25">
      <c r="C4" s="27" t="s">
        <v>32</v>
      </c>
      <c r="D4" s="28">
        <v>41791</v>
      </c>
      <c r="E4" s="68">
        <v>34.7352</v>
      </c>
    </row>
    <row r="5" spans="2:5" ht="15.75">
      <c r="B5" s="29" t="s">
        <v>33</v>
      </c>
      <c r="D5" s="30"/>
      <c r="E5" s="31">
        <f>E3/E4</f>
        <v>1.5250120914806884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41791</v>
      </c>
      <c r="D8" s="92"/>
      <c r="E8" s="92"/>
      <c r="F8" s="93" t="s">
        <v>34</v>
      </c>
      <c r="G8" s="93"/>
      <c r="H8" s="93"/>
      <c r="I8" s="92">
        <v>42156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82"/>
      <c r="C10" s="40"/>
      <c r="D10" s="41"/>
      <c r="E10" s="42"/>
      <c r="F10" s="43">
        <f>C10*$E$5</f>
        <v>0</v>
      </c>
      <c r="G10" s="44">
        <f>D10*$E$5</f>
        <v>0</v>
      </c>
      <c r="H10" s="45">
        <f>E10*$E$5</f>
        <v>0</v>
      </c>
      <c r="I10" s="46"/>
      <c r="J10" s="44"/>
      <c r="K10" s="7"/>
      <c r="L10" s="47">
        <f>IF(F10&lt;0.01,0,I10/F10)</f>
        <v>0</v>
      </c>
      <c r="M10" s="48">
        <f>IF((ABS(L10)&lt;0.00001),0,(I10-F10))</f>
        <v>0</v>
      </c>
      <c r="N10" s="49">
        <f>IF(G10&lt;0.0001,0,J10/G10)</f>
        <v>0</v>
      </c>
      <c r="O10" s="48">
        <f aca="true" t="shared" si="0" ref="O10:O15">IF(ABS(N10)&lt;0.01,0,(J10-G10))</f>
        <v>0</v>
      </c>
      <c r="P10" s="49">
        <f>IF(H10&lt;0.01,0,K10/H10)</f>
        <v>0</v>
      </c>
      <c r="Q10" s="48">
        <f aca="true" t="shared" si="1" ref="Q10:Q15">IF(ABS(P10)&lt;0.0001,0,(K10-H10))</f>
        <v>0</v>
      </c>
    </row>
    <row r="11" spans="1:17" s="50" customFormat="1" ht="19.5" customHeight="1">
      <c r="A11" s="38" t="s">
        <v>15</v>
      </c>
      <c r="B11" s="82" t="s">
        <v>43</v>
      </c>
      <c r="C11" s="96">
        <v>430906.6</v>
      </c>
      <c r="D11" s="101">
        <v>1180124.44</v>
      </c>
      <c r="E11" s="108">
        <v>2646358.08</v>
      </c>
      <c r="F11" s="43">
        <f>C11*$E$5</f>
        <v>657137.7752988323</v>
      </c>
      <c r="G11" s="44">
        <f>D11*$E$5</f>
        <v>1799704.0404518761</v>
      </c>
      <c r="H11" s="45">
        <f>E11*$E$5</f>
        <v>4035728.070387619</v>
      </c>
      <c r="I11" s="109">
        <v>825538.28</v>
      </c>
      <c r="J11" s="104">
        <v>1723278.14</v>
      </c>
      <c r="K11" s="99">
        <v>3633543.82</v>
      </c>
      <c r="L11" s="47">
        <f>IF(F11&lt;0.01,0,I11/F11)</f>
        <v>1.2562636193370376</v>
      </c>
      <c r="M11" s="48">
        <f>IF((ABS(L11)&lt;0.00001),0,(I11-F11))</f>
        <v>168400.5047011677</v>
      </c>
      <c r="N11" s="49">
        <f>IF(G11&lt;0.0001,0,J11/G11)</f>
        <v>0.9575341841024667</v>
      </c>
      <c r="O11" s="48">
        <f t="shared" si="0"/>
        <v>-76425.90045187622</v>
      </c>
      <c r="P11" s="49">
        <f>IF(H11&lt;0.01,0,K11/H11)</f>
        <v>0.9003440659595802</v>
      </c>
      <c r="Q11" s="48">
        <f t="shared" si="1"/>
        <v>-402184.25038761925</v>
      </c>
    </row>
    <row r="12" spans="1:17" s="50" customFormat="1" ht="19.5" customHeight="1">
      <c r="A12" s="38" t="s">
        <v>15</v>
      </c>
      <c r="B12" s="83" t="s">
        <v>44</v>
      </c>
      <c r="C12" s="97">
        <v>950021.22</v>
      </c>
      <c r="D12" s="101">
        <v>1802541.56</v>
      </c>
      <c r="E12" s="108">
        <v>2698917.84</v>
      </c>
      <c r="F12" s="43">
        <f>C12*$E$5</f>
        <v>1448793.8476632352</v>
      </c>
      <c r="G12" s="44">
        <f>D12*$E$5</f>
        <v>2748897.6743964627</v>
      </c>
      <c r="H12" s="45">
        <f>E12*$E$5</f>
        <v>4115882.3399129417</v>
      </c>
      <c r="I12" s="99">
        <v>1154867.08</v>
      </c>
      <c r="J12" s="104">
        <v>2022814.34</v>
      </c>
      <c r="K12" s="99">
        <v>2809438.06</v>
      </c>
      <c r="L12" s="47">
        <f>IF(F12&lt;0.01,0,I12/F12)</f>
        <v>0.7971231254623903</v>
      </c>
      <c r="M12" s="48">
        <f>IF((ABS(L12)&lt;0.00001),0,(I12-F12))</f>
        <v>-293926.7676632351</v>
      </c>
      <c r="N12" s="49">
        <f>IF(G12&lt;0.0001,0,J12/G12)</f>
        <v>0.735863818737495</v>
      </c>
      <c r="O12" s="48">
        <f t="shared" si="0"/>
        <v>-726083.3343964627</v>
      </c>
      <c r="P12" s="49">
        <f>IF(H12&lt;0.01,0,K12/H12)</f>
        <v>0.6825846387191488</v>
      </c>
      <c r="Q12" s="48">
        <f t="shared" si="1"/>
        <v>-1306444.2799129416</v>
      </c>
    </row>
    <row r="13" spans="1:17" s="50" customFormat="1" ht="19.5" customHeight="1">
      <c r="A13" s="51" t="s">
        <v>15</v>
      </c>
      <c r="B13" s="52" t="s">
        <v>51</v>
      </c>
      <c r="C13" s="112">
        <v>102238</v>
      </c>
      <c r="D13" s="113">
        <v>140687</v>
      </c>
      <c r="E13" s="114">
        <v>274932</v>
      </c>
      <c r="F13" s="43">
        <f>C13*$E$5</f>
        <v>155914.18620880262</v>
      </c>
      <c r="G13" s="44">
        <f>D13*$E$5</f>
        <v>214549.3761141436</v>
      </c>
      <c r="H13" s="45">
        <f>E13*$E$5</f>
        <v>419274.6243349686</v>
      </c>
      <c r="I13" s="109">
        <v>130405</v>
      </c>
      <c r="J13" s="104">
        <v>200897.8</v>
      </c>
      <c r="K13" s="99">
        <v>431306.4</v>
      </c>
      <c r="L13" s="47">
        <f>IF(F13&lt;0.01,0,I13/F13)</f>
        <v>0.8363895753870636</v>
      </c>
      <c r="M13" s="48">
        <f>IF((ABS(L13)&lt;0.00001),0,(I13-F13))</f>
        <v>-25509.186208802625</v>
      </c>
      <c r="N13" s="49">
        <f>IF(G13&lt;0.0001,0,J13/G13)</f>
        <v>0.9363709353930688</v>
      </c>
      <c r="O13" s="48">
        <f t="shared" si="0"/>
        <v>-13651.576114143623</v>
      </c>
      <c r="P13" s="49">
        <f>IF(H13&lt;0.01,0,K13/H13)</f>
        <v>1.028696646462007</v>
      </c>
      <c r="Q13" s="48">
        <f t="shared" si="1"/>
        <v>12031.775665031397</v>
      </c>
    </row>
    <row r="14" spans="1:17" s="50" customFormat="1" ht="19.5" customHeight="1">
      <c r="A14" s="38"/>
      <c r="B14" s="56" t="s">
        <v>52</v>
      </c>
      <c r="C14" s="96">
        <v>89480.3</v>
      </c>
      <c r="D14" s="101">
        <v>200705.45</v>
      </c>
      <c r="E14" s="108">
        <v>294172.05</v>
      </c>
      <c r="F14" s="43">
        <f>C14*$E$5</f>
        <v>136458.53944931945</v>
      </c>
      <c r="G14" s="44">
        <f>D14*$E$5</f>
        <v>306078.23807607277</v>
      </c>
      <c r="H14" s="45">
        <f>E14*$E$5</f>
        <v>448615.93322566163</v>
      </c>
      <c r="I14" s="109">
        <v>173516</v>
      </c>
      <c r="J14" s="104">
        <v>313607.56</v>
      </c>
      <c r="K14" s="99">
        <v>398918.66</v>
      </c>
      <c r="L14" s="47">
        <f>IF(F14&lt;0.01,0,I14/F14)</f>
        <v>1.2715657129280917</v>
      </c>
      <c r="M14" s="48">
        <f>IF((ABS(L14)&lt;0.00001),0,(I14-F14))</f>
        <v>37057.46055068055</v>
      </c>
      <c r="N14" s="49">
        <f>IF(G14&lt;0.0001,0,J14/G14)</f>
        <v>1.0245993376440434</v>
      </c>
      <c r="O14" s="48">
        <f t="shared" si="0"/>
        <v>7529.321923927229</v>
      </c>
      <c r="P14" s="49">
        <f>IF(H14&lt;0.01,0,K14/H14)</f>
        <v>0.8892208913126965</v>
      </c>
      <c r="Q14" s="48">
        <f t="shared" si="1"/>
        <v>-49697.27322566166</v>
      </c>
    </row>
    <row r="15" spans="1:17" s="66" customFormat="1" ht="19.5" customHeight="1">
      <c r="A15" s="95" t="s">
        <v>19</v>
      </c>
      <c r="B15" s="95"/>
      <c r="C15" s="58">
        <f aca="true" t="shared" si="2" ref="C15:K15">SUM(C10:C14)</f>
        <v>1572646.1199999999</v>
      </c>
      <c r="D15" s="59">
        <f t="shared" si="2"/>
        <v>3324058.45</v>
      </c>
      <c r="E15" s="60">
        <f t="shared" si="2"/>
        <v>5914379.97</v>
      </c>
      <c r="F15" s="58">
        <f t="shared" si="2"/>
        <v>2398304.3486201894</v>
      </c>
      <c r="G15" s="59">
        <f t="shared" si="2"/>
        <v>5069229.329038556</v>
      </c>
      <c r="H15" s="60">
        <f t="shared" si="2"/>
        <v>9019500.96786119</v>
      </c>
      <c r="I15" s="58">
        <f t="shared" si="2"/>
        <v>2284326.3600000003</v>
      </c>
      <c r="J15" s="59">
        <f t="shared" si="2"/>
        <v>4260597.84</v>
      </c>
      <c r="K15" s="60">
        <f t="shared" si="2"/>
        <v>7273206.94</v>
      </c>
      <c r="L15" s="61">
        <f>I15/F15</f>
        <v>0.9524755943982824</v>
      </c>
      <c r="M15" s="62">
        <f>IF((ABS(L15)&lt;0.01),0,(I15-F15))</f>
        <v>-113977.98862018902</v>
      </c>
      <c r="N15" s="63">
        <f>J15/G15</f>
        <v>0.8404823620019726</v>
      </c>
      <c r="O15" s="62">
        <f t="shared" si="0"/>
        <v>-808631.4890385559</v>
      </c>
      <c r="P15" s="64">
        <f>K15/H15</f>
        <v>0.8063868462253415</v>
      </c>
      <c r="Q15" s="65">
        <f t="shared" si="1"/>
        <v>-1746294.02786119</v>
      </c>
    </row>
    <row r="16" ht="38.25" customHeight="1"/>
    <row r="17" spans="3:11" ht="38.25" customHeight="1">
      <c r="C17" s="115">
        <f>'Июнь Хорека 2015'!C15</f>
        <v>4761055</v>
      </c>
      <c r="D17" s="115">
        <f>'Июнь Хорека 2015'!D15</f>
        <v>8698538</v>
      </c>
      <c r="E17" s="115">
        <f>'Июнь Хорека 2015'!E15</f>
        <v>14197707.5</v>
      </c>
      <c r="F17" s="115"/>
      <c r="G17" s="115"/>
      <c r="H17" s="115"/>
      <c r="I17" s="115">
        <f>'Июнь Хорека 2015'!I15</f>
        <v>8197351.8</v>
      </c>
      <c r="J17" s="115">
        <f>'Июнь Хорека 2015'!J15</f>
        <v>13991739.59</v>
      </c>
      <c r="K17" s="115">
        <f>'Июнь Хорека 2015'!K15</f>
        <v>21271852.27</v>
      </c>
    </row>
    <row r="18" spans="3:11" ht="38.25" customHeight="1">
      <c r="C18">
        <f>162302+7904+466436</f>
        <v>636642</v>
      </c>
      <c r="D18">
        <f>291664+16460+958096.6</f>
        <v>1266220.6</v>
      </c>
      <c r="E18">
        <f>469861.6+27695+1516883</f>
        <v>2014439.6</v>
      </c>
      <c r="I18">
        <f>249968.15+849730</f>
        <v>1099698.15</v>
      </c>
      <c r="J18">
        <f>402230.84+1791616</f>
        <v>2193846.84</v>
      </c>
      <c r="K18">
        <f>1361477.87+2934056</f>
        <v>4295533.87</v>
      </c>
    </row>
    <row r="19" spans="3:11" s="116" customFormat="1" ht="38.25" customHeight="1">
      <c r="C19" s="117">
        <f>SUM(C15:C18)</f>
        <v>6970343.12</v>
      </c>
      <c r="D19" s="117">
        <f aca="true" t="shared" si="3" ref="D19:K19">SUM(D15:D18)</f>
        <v>13288817.049999999</v>
      </c>
      <c r="E19" s="117">
        <f t="shared" si="3"/>
        <v>22126527.07</v>
      </c>
      <c r="F19" s="117"/>
      <c r="G19" s="117"/>
      <c r="H19" s="117"/>
      <c r="I19" s="117">
        <f t="shared" si="3"/>
        <v>11581376.31</v>
      </c>
      <c r="J19" s="117">
        <f t="shared" si="3"/>
        <v>20446184.27</v>
      </c>
      <c r="K19" s="117">
        <f t="shared" si="3"/>
        <v>32840593.080000002</v>
      </c>
    </row>
    <row r="20" spans="1:6" ht="16.5">
      <c r="A20" s="21" t="s">
        <v>20</v>
      </c>
      <c r="B20" s="21" t="s">
        <v>21</v>
      </c>
      <c r="C20" s="21"/>
      <c r="D20" s="21"/>
      <c r="E20" s="21"/>
      <c r="F20" s="21"/>
    </row>
    <row r="22" spans="1:6" ht="16.5">
      <c r="A22" s="21" t="s">
        <v>22</v>
      </c>
      <c r="B22" s="21" t="s">
        <v>23</v>
      </c>
      <c r="C22" s="21"/>
      <c r="D22" s="21"/>
      <c r="E22" s="21"/>
      <c r="F22" s="21"/>
    </row>
    <row r="23" spans="1:6" ht="16.5">
      <c r="A23" s="21"/>
      <c r="B23" s="21"/>
      <c r="C23" s="21"/>
      <c r="D23" s="21"/>
      <c r="E23" s="21"/>
      <c r="F23" s="21"/>
    </row>
    <row r="24" spans="1:6" ht="16.5">
      <c r="A24" s="21" t="s">
        <v>10</v>
      </c>
      <c r="B24" s="21" t="s">
        <v>24</v>
      </c>
      <c r="C24" s="21"/>
      <c r="D24" s="21"/>
      <c r="E24" s="21"/>
      <c r="F24" s="21"/>
    </row>
    <row r="25" spans="1:6" ht="16.5">
      <c r="A25" s="21"/>
      <c r="B25" s="21"/>
      <c r="C25" s="21"/>
      <c r="D25" s="21"/>
      <c r="E25" s="21"/>
      <c r="F25" s="21"/>
    </row>
    <row r="26" spans="1:6" ht="16.5">
      <c r="A26" s="21" t="s">
        <v>5</v>
      </c>
      <c r="B26" s="21" t="s">
        <v>25</v>
      </c>
      <c r="C26" s="21"/>
      <c r="D26" s="21"/>
      <c r="E26" s="21"/>
      <c r="F26" s="21"/>
    </row>
    <row r="28" ht="16.5">
      <c r="B28" s="21" t="s">
        <v>36</v>
      </c>
    </row>
    <row r="29" ht="16.5">
      <c r="B29" s="21" t="s">
        <v>37</v>
      </c>
    </row>
    <row r="30" ht="16.5">
      <c r="B30" s="21" t="s">
        <v>38</v>
      </c>
    </row>
  </sheetData>
  <sheetProtection selectLockedCells="1" selectUnlockedCells="1"/>
  <mergeCells count="8">
    <mergeCell ref="P8:Q8"/>
    <mergeCell ref="A15:B15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5">
      <selection activeCell="G20" sqref="G20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67"/>
      <c r="C1" s="25">
        <v>42186</v>
      </c>
    </row>
    <row r="2" ht="11.25">
      <c r="C2" s="26"/>
    </row>
    <row r="3" spans="3:5" ht="11.25">
      <c r="C3" s="27" t="s">
        <v>32</v>
      </c>
      <c r="D3" s="28">
        <v>42186</v>
      </c>
      <c r="E3" s="68">
        <v>55.84</v>
      </c>
    </row>
    <row r="4" spans="3:5" ht="11.25">
      <c r="C4" s="27" t="s">
        <v>32</v>
      </c>
      <c r="D4" s="28">
        <v>41821</v>
      </c>
      <c r="E4" s="68">
        <v>33.84</v>
      </c>
    </row>
    <row r="5" spans="2:5" ht="15.75">
      <c r="B5" s="29" t="s">
        <v>33</v>
      </c>
      <c r="D5" s="30"/>
      <c r="E5" s="31">
        <f>E3/E4</f>
        <v>1.6501182033096926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41821</v>
      </c>
      <c r="D8" s="92"/>
      <c r="E8" s="92"/>
      <c r="F8" s="93" t="s">
        <v>34</v>
      </c>
      <c r="G8" s="93"/>
      <c r="H8" s="93"/>
      <c r="I8" s="92">
        <v>42186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82"/>
      <c r="C10" s="40"/>
      <c r="D10" s="41"/>
      <c r="E10" s="42"/>
      <c r="F10" s="43">
        <f aca="true" t="shared" si="0" ref="F10:F15">C10*$E$5</f>
        <v>0</v>
      </c>
      <c r="G10" s="44">
        <f aca="true" t="shared" si="1" ref="G10:G15">D10*$E$5</f>
        <v>0</v>
      </c>
      <c r="H10" s="45">
        <f aca="true" t="shared" si="2" ref="H10:H15">E10*$E$5</f>
        <v>0</v>
      </c>
      <c r="I10" s="46"/>
      <c r="J10" s="44"/>
      <c r="K10" s="7"/>
      <c r="L10" s="47">
        <f>IF(F10&lt;0.01,0,I10/F10)</f>
        <v>0</v>
      </c>
      <c r="M10" s="48">
        <f>IF((ABS(L10)&lt;0.00001),0,(I10-F10))</f>
        <v>0</v>
      </c>
      <c r="N10" s="49">
        <f>IF(G10&lt;0.0001,0,J10/G10)</f>
        <v>0</v>
      </c>
      <c r="O10" s="48">
        <f>IF(ABS(N10)&lt;0.01,0,(J10-G10))</f>
        <v>0</v>
      </c>
      <c r="P10" s="49">
        <f aca="true" t="shared" si="3" ref="P10:P15">IF(H10&lt;0.01,0,K10/H10)</f>
        <v>0</v>
      </c>
      <c r="Q10" s="48">
        <f aca="true" t="shared" si="4" ref="Q10:Q16">IF(ABS(P10)&lt;0.0001,0,(K10-H10))</f>
        <v>0</v>
      </c>
    </row>
    <row r="11" spans="1:17" s="50" customFormat="1" ht="19.5" customHeight="1">
      <c r="A11" s="38" t="s">
        <v>15</v>
      </c>
      <c r="B11" s="82" t="s">
        <v>43</v>
      </c>
      <c r="C11" s="96">
        <v>998320.6</v>
      </c>
      <c r="D11" s="101">
        <v>1821359.12</v>
      </c>
      <c r="E11" s="99">
        <v>2834280.12</v>
      </c>
      <c r="F11" s="43">
        <f t="shared" si="0"/>
        <v>1647346.9947990542</v>
      </c>
      <c r="G11" s="44">
        <f t="shared" si="1"/>
        <v>3005457.838676123</v>
      </c>
      <c r="H11" s="45">
        <f t="shared" si="2"/>
        <v>4676897.21929078</v>
      </c>
      <c r="I11" s="99">
        <v>874363.16</v>
      </c>
      <c r="J11" s="107">
        <v>1793559.4</v>
      </c>
      <c r="K11" s="99">
        <v>3740002.27</v>
      </c>
      <c r="L11" s="47">
        <f>IF(F11&lt;0.01,0,I11/F11)</f>
        <v>0.5307704829404543</v>
      </c>
      <c r="M11" s="48">
        <f>IF((ABS(L11)&lt;0.00001),0,(I11-F11))</f>
        <v>-772983.8347990542</v>
      </c>
      <c r="N11" s="49">
        <f>IF(G11&lt;0.0001,0,J11/G11)</f>
        <v>0.5967674465165835</v>
      </c>
      <c r="O11" s="48">
        <f>IF(ABS(N11)&lt;0.01,0,(J11-G11))</f>
        <v>-1211898.438676123</v>
      </c>
      <c r="P11" s="49">
        <f t="shared" si="3"/>
        <v>0.7996759592179249</v>
      </c>
      <c r="Q11" s="48">
        <f t="shared" si="4"/>
        <v>-936894.9492907799</v>
      </c>
    </row>
    <row r="12" spans="1:17" s="50" customFormat="1" ht="19.5" customHeight="1">
      <c r="A12" s="38" t="s">
        <v>15</v>
      </c>
      <c r="B12" s="83" t="s">
        <v>44</v>
      </c>
      <c r="C12" s="97">
        <v>380291.58</v>
      </c>
      <c r="D12" s="101">
        <v>910461.08</v>
      </c>
      <c r="E12" s="99">
        <v>1572918.15</v>
      </c>
      <c r="F12" s="43">
        <f t="shared" si="0"/>
        <v>627526.0587234043</v>
      </c>
      <c r="G12" s="44">
        <f t="shared" si="1"/>
        <v>1502368.4015130023</v>
      </c>
      <c r="H12" s="45">
        <f t="shared" si="2"/>
        <v>2595500.8716312055</v>
      </c>
      <c r="I12" s="99">
        <v>612534.72</v>
      </c>
      <c r="J12" s="104">
        <v>1432876.52</v>
      </c>
      <c r="K12" s="99">
        <v>2721617.77</v>
      </c>
      <c r="L12" s="47">
        <f>IF(F12&lt;0.01,0,I12/F12)</f>
        <v>0.9761104124442231</v>
      </c>
      <c r="M12" s="48">
        <f>IF((ABS(L12)&lt;0.00001),0,(I12-F12))</f>
        <v>-14991.338723404333</v>
      </c>
      <c r="N12" s="49">
        <f>IF(G12&lt;0.0001,0,J12/G12)</f>
        <v>0.9537451124218144</v>
      </c>
      <c r="O12" s="48">
        <f>IF(ABS(N12)&lt;0.01,0,(J12-G12))</f>
        <v>-69491.88151300233</v>
      </c>
      <c r="P12" s="49">
        <f t="shared" si="3"/>
        <v>1.0485905821674926</v>
      </c>
      <c r="Q12" s="48">
        <f t="shared" si="4"/>
        <v>126116.89836879447</v>
      </c>
    </row>
    <row r="13" spans="1:17" s="50" customFormat="1" ht="19.5" customHeight="1">
      <c r="A13" s="51" t="s">
        <v>15</v>
      </c>
      <c r="B13" s="52" t="s">
        <v>51</v>
      </c>
      <c r="C13" s="98">
        <v>194895</v>
      </c>
      <c r="D13" s="101">
        <v>247915</v>
      </c>
      <c r="E13" s="99">
        <v>323941</v>
      </c>
      <c r="F13" s="43">
        <f t="shared" si="0"/>
        <v>321599.78723404254</v>
      </c>
      <c r="G13" s="44">
        <f t="shared" si="1"/>
        <v>409089.05437352246</v>
      </c>
      <c r="H13" s="45">
        <f t="shared" si="2"/>
        <v>534540.9408983451</v>
      </c>
      <c r="I13" s="99">
        <v>17316</v>
      </c>
      <c r="J13" s="104">
        <v>114090</v>
      </c>
      <c r="K13" s="99">
        <v>231050.6</v>
      </c>
      <c r="L13" s="47">
        <f>IF(F13&lt;0.01,0,I13/F13)</f>
        <v>0.053843319204058965</v>
      </c>
      <c r="M13" s="48">
        <f>IF((ABS(L13)&lt;0.00001),0,(I13-F13))</f>
        <v>-304283.78723404254</v>
      </c>
      <c r="N13" s="49">
        <f>IF(G13&lt;0.0001,0,J13/G13)</f>
        <v>0.27888793107583143</v>
      </c>
      <c r="O13" s="48">
        <f>IF(ABS(N13)&lt;0.01,0,(J13-G13))</f>
        <v>-294999.05437352246</v>
      </c>
      <c r="P13" s="49">
        <f t="shared" si="3"/>
        <v>0.432241166806977</v>
      </c>
      <c r="Q13" s="48">
        <f t="shared" si="4"/>
        <v>-303490.3408983451</v>
      </c>
    </row>
    <row r="14" spans="1:17" s="50" customFormat="1" ht="19.5" customHeight="1">
      <c r="A14" s="51" t="s">
        <v>15</v>
      </c>
      <c r="B14" s="52" t="s">
        <v>52</v>
      </c>
      <c r="C14" s="98">
        <v>342074.2</v>
      </c>
      <c r="D14" s="101">
        <v>488312.2</v>
      </c>
      <c r="E14" s="99">
        <v>683842.4</v>
      </c>
      <c r="F14" s="43">
        <f t="shared" si="0"/>
        <v>564462.8643026005</v>
      </c>
      <c r="G14" s="44">
        <f t="shared" si="1"/>
        <v>805772.8501182033</v>
      </c>
      <c r="H14" s="45">
        <f t="shared" si="2"/>
        <v>1128420.792434988</v>
      </c>
      <c r="I14" s="99">
        <v>169715</v>
      </c>
      <c r="J14" s="104">
        <v>244864</v>
      </c>
      <c r="K14" s="99">
        <v>339350.5</v>
      </c>
      <c r="L14" s="47">
        <f>IF(F14&lt;0.01,0,I14/F14)</f>
        <v>0.3006663692742384</v>
      </c>
      <c r="M14" s="48">
        <f>IF((ABS(L14)&lt;0.00001),0,(I14-F14))</f>
        <v>-394747.8643026005</v>
      </c>
      <c r="N14" s="49">
        <f>IF(G14&lt;0.0001,0,J14/G14)</f>
        <v>0.3038871314218139</v>
      </c>
      <c r="O14" s="48">
        <f>IF(ABS(N14)&lt;0.01,0,(J14-G14))</f>
        <v>-560908.8501182033</v>
      </c>
      <c r="P14" s="49">
        <f t="shared" si="3"/>
        <v>0.30073045647069735</v>
      </c>
      <c r="Q14" s="48">
        <f t="shared" si="4"/>
        <v>-789070.2924349881</v>
      </c>
    </row>
    <row r="15" spans="1:17" s="50" customFormat="1" ht="19.5" customHeight="1">
      <c r="A15" s="38"/>
      <c r="B15" s="56" t="s">
        <v>35</v>
      </c>
      <c r="C15" s="7"/>
      <c r="D15" s="41"/>
      <c r="E15" s="42"/>
      <c r="F15" s="43">
        <f t="shared" si="0"/>
        <v>0</v>
      </c>
      <c r="G15" s="44">
        <f t="shared" si="1"/>
        <v>0</v>
      </c>
      <c r="H15" s="45">
        <f t="shared" si="2"/>
        <v>0</v>
      </c>
      <c r="I15" s="46"/>
      <c r="J15" s="44"/>
      <c r="K15" s="57"/>
      <c r="L15" s="47">
        <f>IF(F14&lt;0.01,0,I15/F14)</f>
        <v>0</v>
      </c>
      <c r="M15" s="48">
        <f>IF((ABS(L15)&lt;0.00001),0,(I15-F14))</f>
        <v>0</v>
      </c>
      <c r="N15" s="49">
        <f>IF(G14&lt;0.0001,0,J15/G14)</f>
        <v>0</v>
      </c>
      <c r="O15" s="48">
        <f>IF(ABS(N15)&lt;0.01,0,(J15-G14))</f>
        <v>0</v>
      </c>
      <c r="P15" s="49">
        <f t="shared" si="3"/>
        <v>0</v>
      </c>
      <c r="Q15" s="48">
        <f t="shared" si="4"/>
        <v>0</v>
      </c>
    </row>
    <row r="16" spans="1:17" s="66" customFormat="1" ht="19.5" customHeight="1">
      <c r="A16" s="95" t="s">
        <v>19</v>
      </c>
      <c r="B16" s="95"/>
      <c r="C16" s="58">
        <f aca="true" t="shared" si="5" ref="C16:K16">SUM(C10:C15)</f>
        <v>1915581.38</v>
      </c>
      <c r="D16" s="59">
        <f t="shared" si="5"/>
        <v>3468047.4000000004</v>
      </c>
      <c r="E16" s="60">
        <f t="shared" si="5"/>
        <v>5414981.67</v>
      </c>
      <c r="F16" s="58">
        <f t="shared" si="5"/>
        <v>3160935.705059102</v>
      </c>
      <c r="G16" s="59">
        <f t="shared" si="5"/>
        <v>5722688.144680851</v>
      </c>
      <c r="H16" s="60">
        <f t="shared" si="5"/>
        <v>8935359.824255317</v>
      </c>
      <c r="I16" s="58">
        <f t="shared" si="5"/>
        <v>1673928.88</v>
      </c>
      <c r="J16" s="59">
        <f t="shared" si="5"/>
        <v>3585389.92</v>
      </c>
      <c r="K16" s="60">
        <f t="shared" si="5"/>
        <v>7032021.14</v>
      </c>
      <c r="L16" s="61">
        <f>I16/F16</f>
        <v>0.5295675193015992</v>
      </c>
      <c r="M16" s="62">
        <f>IF((ABS(L16)&lt;0.01),0,(I16-F16))</f>
        <v>-1487006.825059102</v>
      </c>
      <c r="N16" s="63">
        <f>J16/G16</f>
        <v>0.6265219822143486</v>
      </c>
      <c r="O16" s="62">
        <f>IF(ABS(N16)&lt;0.01,0,(J16-G15))</f>
        <v>3585389.92</v>
      </c>
      <c r="P16" s="64">
        <f>K16/H16</f>
        <v>0.7869880204389034</v>
      </c>
      <c r="Q16" s="65">
        <f t="shared" si="4"/>
        <v>-1903338.6842553178</v>
      </c>
    </row>
    <row r="17" ht="38.25" customHeight="1"/>
    <row r="18" spans="3:11" ht="38.25" customHeight="1">
      <c r="C18" s="115">
        <f>'Июль Хорека 2015'!C16</f>
        <v>4491443</v>
      </c>
      <c r="D18" s="115">
        <f>'Июль Хорека 2015'!D16</f>
        <v>8074885.36</v>
      </c>
      <c r="E18" s="115">
        <f>'Июль Хорека 2015'!E16</f>
        <v>13871004.76</v>
      </c>
      <c r="F18" s="115"/>
      <c r="G18" s="115"/>
      <c r="H18" s="115"/>
      <c r="I18" s="115">
        <f>'Июль Хорека 2015'!I16</f>
        <v>6336655.08</v>
      </c>
      <c r="J18" s="115">
        <f>'Июль Хорека 2015'!J16</f>
        <v>10777788.620000001</v>
      </c>
      <c r="K18" s="115">
        <f>'Июль Хорека 2015'!K16</f>
        <v>19909860.580000002</v>
      </c>
    </row>
    <row r="19" spans="3:11" ht="38.25" customHeight="1">
      <c r="C19">
        <f>237381.85+1118+806714.2</f>
        <v>1045214.0499999999</v>
      </c>
      <c r="D19">
        <f>367638.85+4436+1031537.8</f>
        <v>1403612.65</v>
      </c>
      <c r="E19">
        <f>491595.85+14219+1891073.6</f>
        <v>2396888.45</v>
      </c>
      <c r="I19">
        <f>80404.98+1294948</f>
        <v>1375352.98</v>
      </c>
      <c r="J19">
        <f>158283.96+2009628</f>
        <v>2167911.96</v>
      </c>
      <c r="K19">
        <f>255968.45+2707465</f>
        <v>2963433.45</v>
      </c>
    </row>
    <row r="20" spans="3:11" s="116" customFormat="1" ht="38.25" customHeight="1">
      <c r="C20" s="117">
        <f aca="true" t="shared" si="6" ref="C20:H20">SUM(C16:C19)</f>
        <v>7452238.43</v>
      </c>
      <c r="D20" s="117">
        <f t="shared" si="6"/>
        <v>12946545.410000002</v>
      </c>
      <c r="E20" s="117">
        <f t="shared" si="6"/>
        <v>21682874.88</v>
      </c>
      <c r="F20" s="117"/>
      <c r="G20" s="117"/>
      <c r="H20" s="117"/>
      <c r="I20" s="117">
        <f>SUM(I16:I19)</f>
        <v>9385936.94</v>
      </c>
      <c r="J20" s="117">
        <f>SUM(J16:J19)</f>
        <v>16531090.5</v>
      </c>
      <c r="K20" s="117">
        <f>SUM(K16:K19)</f>
        <v>29905315.17</v>
      </c>
    </row>
    <row r="21" ht="38.25" customHeight="1"/>
    <row r="22" spans="1:6" ht="16.5">
      <c r="A22" s="21" t="s">
        <v>20</v>
      </c>
      <c r="B22" s="21" t="s">
        <v>21</v>
      </c>
      <c r="C22" s="21"/>
      <c r="D22" s="21"/>
      <c r="E22" s="21"/>
      <c r="F22" s="21"/>
    </row>
    <row r="24" spans="1:6" ht="16.5">
      <c r="A24" s="21" t="s">
        <v>22</v>
      </c>
      <c r="B24" s="21" t="s">
        <v>23</v>
      </c>
      <c r="C24" s="21"/>
      <c r="D24" s="21"/>
      <c r="E24" s="21"/>
      <c r="F24" s="21"/>
    </row>
    <row r="25" spans="1:6" ht="16.5">
      <c r="A25" s="21"/>
      <c r="B25" s="21"/>
      <c r="C25" s="21"/>
      <c r="D25" s="21"/>
      <c r="E25" s="21"/>
      <c r="F25" s="21"/>
    </row>
    <row r="26" spans="1:6" ht="16.5">
      <c r="A26" s="21" t="s">
        <v>10</v>
      </c>
      <c r="B26" s="21" t="s">
        <v>24</v>
      </c>
      <c r="C26" s="21"/>
      <c r="D26" s="21"/>
      <c r="E26" s="21"/>
      <c r="F26" s="21"/>
    </row>
    <row r="27" spans="1:6" ht="16.5">
      <c r="A27" s="21"/>
      <c r="B27" s="21"/>
      <c r="C27" s="21"/>
      <c r="D27" s="21"/>
      <c r="E27" s="21"/>
      <c r="F27" s="21"/>
    </row>
    <row r="28" spans="1:6" ht="16.5">
      <c r="A28" s="21" t="s">
        <v>5</v>
      </c>
      <c r="B28" s="21" t="s">
        <v>25</v>
      </c>
      <c r="C28" s="21"/>
      <c r="D28" s="21"/>
      <c r="E28" s="21"/>
      <c r="F28" s="21"/>
    </row>
    <row r="30" ht="16.5">
      <c r="B30" s="21" t="s">
        <v>36</v>
      </c>
    </row>
    <row r="31" ht="16.5">
      <c r="B31" s="21" t="s">
        <v>37</v>
      </c>
    </row>
    <row r="32" ht="16.5">
      <c r="B32" s="21" t="s">
        <v>38</v>
      </c>
    </row>
  </sheetData>
  <sheetProtection selectLockedCells="1" selectUnlockedCells="1"/>
  <mergeCells count="8">
    <mergeCell ref="P8:Q8"/>
    <mergeCell ref="A16:B16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8"/>
  <sheetViews>
    <sheetView zoomScalePageLayoutView="0" workbookViewId="0" topLeftCell="A1">
      <selection activeCell="G14" sqref="G14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67"/>
      <c r="C1" s="25">
        <v>42217</v>
      </c>
    </row>
    <row r="2" ht="11.25">
      <c r="C2" s="26"/>
    </row>
    <row r="3" spans="3:5" ht="11.25">
      <c r="C3" s="27" t="s">
        <v>32</v>
      </c>
      <c r="D3" s="28">
        <v>42217</v>
      </c>
      <c r="E3" s="68"/>
    </row>
    <row r="4" spans="3:5" ht="11.25">
      <c r="C4" s="27" t="s">
        <v>32</v>
      </c>
      <c r="D4" s="28">
        <v>41852</v>
      </c>
      <c r="E4" s="68"/>
    </row>
    <row r="5" spans="2:5" ht="15.75">
      <c r="B5" s="29" t="s">
        <v>33</v>
      </c>
      <c r="D5" s="30"/>
      <c r="E5" s="31" t="e">
        <f>E3/E4</f>
        <v>#DIV/0!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41821</v>
      </c>
      <c r="D8" s="92"/>
      <c r="E8" s="92"/>
      <c r="F8" s="93" t="s">
        <v>34</v>
      </c>
      <c r="G8" s="93"/>
      <c r="H8" s="93"/>
      <c r="I8" s="92">
        <v>42186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82"/>
      <c r="C10" s="40"/>
      <c r="D10" s="41"/>
      <c r="E10" s="42"/>
      <c r="F10" s="43" t="e">
        <f aca="true" t="shared" si="0" ref="F10:F15">C10*$E$5</f>
        <v>#DIV/0!</v>
      </c>
      <c r="G10" s="44" t="e">
        <f aca="true" t="shared" si="1" ref="G10:G15">D10*$E$5</f>
        <v>#DIV/0!</v>
      </c>
      <c r="H10" s="45" t="e">
        <f aca="true" t="shared" si="2" ref="H10:H15">E10*$E$5</f>
        <v>#DIV/0!</v>
      </c>
      <c r="I10" s="46"/>
      <c r="J10" s="44"/>
      <c r="K10" s="7"/>
      <c r="L10" s="47" t="e">
        <f aca="true" t="shared" si="3" ref="L10:L15">IF(F10&lt;0.01,0,I10/F10)</f>
        <v>#DIV/0!</v>
      </c>
      <c r="M10" s="48" t="e">
        <f aca="true" t="shared" si="4" ref="M10:M15">IF((ABS(L10)&lt;0.00001),0,(I10-F10))</f>
        <v>#DIV/0!</v>
      </c>
      <c r="N10" s="49" t="e">
        <f aca="true" t="shared" si="5" ref="N10:N15">IF(G10&lt;0.0001,0,J10/G10)</f>
        <v>#DIV/0!</v>
      </c>
      <c r="O10" s="48" t="e">
        <f aca="true" t="shared" si="6" ref="O10:O16">IF(ABS(N10)&lt;0.01,0,(J10-G10))</f>
        <v>#DIV/0!</v>
      </c>
      <c r="P10" s="49" t="e">
        <f aca="true" t="shared" si="7" ref="P10:P15">IF(H10&lt;0.01,0,K10/H10)</f>
        <v>#DIV/0!</v>
      </c>
      <c r="Q10" s="48" t="e">
        <f aca="true" t="shared" si="8" ref="Q10:Q16">IF(ABS(P10)&lt;0.0001,0,(K10-H10))</f>
        <v>#DIV/0!</v>
      </c>
    </row>
    <row r="11" spans="1:17" s="50" customFormat="1" ht="19.5" customHeight="1">
      <c r="A11" s="38" t="s">
        <v>15</v>
      </c>
      <c r="B11" s="82" t="s">
        <v>43</v>
      </c>
      <c r="C11" s="7"/>
      <c r="D11" s="41"/>
      <c r="E11" s="69"/>
      <c r="F11" s="43" t="e">
        <f t="shared" si="0"/>
        <v>#DIV/0!</v>
      </c>
      <c r="G11" s="44" t="e">
        <f t="shared" si="1"/>
        <v>#DIV/0!</v>
      </c>
      <c r="H11" s="45" t="e">
        <f t="shared" si="2"/>
        <v>#DIV/0!</v>
      </c>
      <c r="I11" s="69"/>
      <c r="J11" s="70"/>
      <c r="K11" s="69"/>
      <c r="L11" s="47" t="e">
        <f t="shared" si="3"/>
        <v>#DIV/0!</v>
      </c>
      <c r="M11" s="48" t="e">
        <f t="shared" si="4"/>
        <v>#DIV/0!</v>
      </c>
      <c r="N11" s="49" t="e">
        <f t="shared" si="5"/>
        <v>#DIV/0!</v>
      </c>
      <c r="O11" s="48" t="e">
        <f t="shared" si="6"/>
        <v>#DIV/0!</v>
      </c>
      <c r="P11" s="49" t="e">
        <f t="shared" si="7"/>
        <v>#DIV/0!</v>
      </c>
      <c r="Q11" s="48" t="e">
        <f t="shared" si="8"/>
        <v>#DIV/0!</v>
      </c>
    </row>
    <row r="12" spans="1:17" s="50" customFormat="1" ht="19.5" customHeight="1">
      <c r="A12" s="38" t="s">
        <v>15</v>
      </c>
      <c r="B12" s="83" t="s">
        <v>44</v>
      </c>
      <c r="C12" s="40"/>
      <c r="D12" s="41"/>
      <c r="E12" s="69"/>
      <c r="F12" s="43" t="e">
        <f t="shared" si="0"/>
        <v>#DIV/0!</v>
      </c>
      <c r="G12" s="44" t="e">
        <f t="shared" si="1"/>
        <v>#DIV/0!</v>
      </c>
      <c r="H12" s="45" t="e">
        <f t="shared" si="2"/>
        <v>#DIV/0!</v>
      </c>
      <c r="I12" s="69"/>
      <c r="J12" s="44"/>
      <c r="K12" s="69"/>
      <c r="L12" s="47" t="e">
        <f t="shared" si="3"/>
        <v>#DIV/0!</v>
      </c>
      <c r="M12" s="48" t="e">
        <f t="shared" si="4"/>
        <v>#DIV/0!</v>
      </c>
      <c r="N12" s="49" t="e">
        <f t="shared" si="5"/>
        <v>#DIV/0!</v>
      </c>
      <c r="O12" s="48" t="e">
        <f t="shared" si="6"/>
        <v>#DIV/0!</v>
      </c>
      <c r="P12" s="49" t="e">
        <f t="shared" si="7"/>
        <v>#DIV/0!</v>
      </c>
      <c r="Q12" s="48" t="e">
        <f t="shared" si="8"/>
        <v>#DIV/0!</v>
      </c>
    </row>
    <row r="13" spans="1:17" s="50" customFormat="1" ht="19.5" customHeight="1">
      <c r="A13" s="51" t="s">
        <v>15</v>
      </c>
      <c r="B13" s="52" t="s">
        <v>51</v>
      </c>
      <c r="C13" s="84"/>
      <c r="D13" s="54"/>
      <c r="E13" s="69"/>
      <c r="F13" s="43" t="e">
        <f t="shared" si="0"/>
        <v>#DIV/0!</v>
      </c>
      <c r="G13" s="44" t="e">
        <f t="shared" si="1"/>
        <v>#DIV/0!</v>
      </c>
      <c r="H13" s="45" t="e">
        <f t="shared" si="2"/>
        <v>#DIV/0!</v>
      </c>
      <c r="I13" s="69"/>
      <c r="J13" s="44"/>
      <c r="K13" s="69"/>
      <c r="L13" s="47" t="e">
        <f t="shared" si="3"/>
        <v>#DIV/0!</v>
      </c>
      <c r="M13" s="48" t="e">
        <f t="shared" si="4"/>
        <v>#DIV/0!</v>
      </c>
      <c r="N13" s="49" t="e">
        <f t="shared" si="5"/>
        <v>#DIV/0!</v>
      </c>
      <c r="O13" s="48" t="e">
        <f t="shared" si="6"/>
        <v>#DIV/0!</v>
      </c>
      <c r="P13" s="49" t="e">
        <f t="shared" si="7"/>
        <v>#DIV/0!</v>
      </c>
      <c r="Q13" s="48" t="e">
        <f t="shared" si="8"/>
        <v>#DIV/0!</v>
      </c>
    </row>
    <row r="14" spans="1:17" s="50" customFormat="1" ht="19.5" customHeight="1">
      <c r="A14" s="51" t="s">
        <v>15</v>
      </c>
      <c r="B14" s="52" t="s">
        <v>52</v>
      </c>
      <c r="C14" s="84"/>
      <c r="D14" s="54"/>
      <c r="E14" s="69"/>
      <c r="F14" s="43" t="e">
        <f t="shared" si="0"/>
        <v>#DIV/0!</v>
      </c>
      <c r="G14" s="44" t="e">
        <f t="shared" si="1"/>
        <v>#DIV/0!</v>
      </c>
      <c r="H14" s="45" t="e">
        <f t="shared" si="2"/>
        <v>#DIV/0!</v>
      </c>
      <c r="I14" s="69"/>
      <c r="J14" s="44"/>
      <c r="K14" s="69"/>
      <c r="L14" s="47" t="e">
        <f t="shared" si="3"/>
        <v>#DIV/0!</v>
      </c>
      <c r="M14" s="48" t="e">
        <f t="shared" si="4"/>
        <v>#DIV/0!</v>
      </c>
      <c r="N14" s="49" t="e">
        <f t="shared" si="5"/>
        <v>#DIV/0!</v>
      </c>
      <c r="O14" s="48" t="e">
        <f t="shared" si="6"/>
        <v>#DIV/0!</v>
      </c>
      <c r="P14" s="49" t="e">
        <f t="shared" si="7"/>
        <v>#DIV/0!</v>
      </c>
      <c r="Q14" s="48" t="e">
        <f t="shared" si="8"/>
        <v>#DIV/0!</v>
      </c>
    </row>
    <row r="15" spans="1:17" s="50" customFormat="1" ht="19.5" customHeight="1">
      <c r="A15" s="38"/>
      <c r="B15" s="56" t="s">
        <v>35</v>
      </c>
      <c r="C15" s="7"/>
      <c r="D15" s="41"/>
      <c r="E15" s="42"/>
      <c r="F15" s="43" t="e">
        <f t="shared" si="0"/>
        <v>#DIV/0!</v>
      </c>
      <c r="G15" s="44" t="e">
        <f t="shared" si="1"/>
        <v>#DIV/0!</v>
      </c>
      <c r="H15" s="45" t="e">
        <f t="shared" si="2"/>
        <v>#DIV/0!</v>
      </c>
      <c r="I15" s="46"/>
      <c r="J15" s="44"/>
      <c r="K15" s="57"/>
      <c r="L15" s="47" t="e">
        <f t="shared" si="3"/>
        <v>#DIV/0!</v>
      </c>
      <c r="M15" s="48" t="e">
        <f t="shared" si="4"/>
        <v>#DIV/0!</v>
      </c>
      <c r="N15" s="49" t="e">
        <f t="shared" si="5"/>
        <v>#DIV/0!</v>
      </c>
      <c r="O15" s="48" t="e">
        <f t="shared" si="6"/>
        <v>#DIV/0!</v>
      </c>
      <c r="P15" s="49" t="e">
        <f t="shared" si="7"/>
        <v>#DIV/0!</v>
      </c>
      <c r="Q15" s="48" t="e">
        <f t="shared" si="8"/>
        <v>#DIV/0!</v>
      </c>
    </row>
    <row r="16" spans="1:17" s="66" customFormat="1" ht="19.5" customHeight="1">
      <c r="A16" s="95" t="s">
        <v>19</v>
      </c>
      <c r="B16" s="95"/>
      <c r="C16" s="58">
        <f aca="true" t="shared" si="9" ref="C16:K16">SUM(C10:C15)</f>
        <v>0</v>
      </c>
      <c r="D16" s="59">
        <f t="shared" si="9"/>
        <v>0</v>
      </c>
      <c r="E16" s="60">
        <f t="shared" si="9"/>
        <v>0</v>
      </c>
      <c r="F16" s="58" t="e">
        <f t="shared" si="9"/>
        <v>#DIV/0!</v>
      </c>
      <c r="G16" s="59" t="e">
        <f t="shared" si="9"/>
        <v>#DIV/0!</v>
      </c>
      <c r="H16" s="60" t="e">
        <f t="shared" si="9"/>
        <v>#DIV/0!</v>
      </c>
      <c r="I16" s="58">
        <f t="shared" si="9"/>
        <v>0</v>
      </c>
      <c r="J16" s="59">
        <f t="shared" si="9"/>
        <v>0</v>
      </c>
      <c r="K16" s="60">
        <f t="shared" si="9"/>
        <v>0</v>
      </c>
      <c r="L16" s="61" t="e">
        <f>I16/F16</f>
        <v>#DIV/0!</v>
      </c>
      <c r="M16" s="62" t="e">
        <f>IF((ABS(L16)&lt;0.01),0,(I16-F16))</f>
        <v>#DIV/0!</v>
      </c>
      <c r="N16" s="63" t="e">
        <f>J16/G16</f>
        <v>#DIV/0!</v>
      </c>
      <c r="O16" s="62" t="e">
        <f t="shared" si="6"/>
        <v>#DIV/0!</v>
      </c>
      <c r="P16" s="64" t="e">
        <f>K16/H16</f>
        <v>#DIV/0!</v>
      </c>
      <c r="Q16" s="65" t="e">
        <f t="shared" si="8"/>
        <v>#DIV/0!</v>
      </c>
    </row>
    <row r="17" ht="38.25" customHeight="1"/>
    <row r="18" spans="1:6" ht="16.5">
      <c r="A18" s="21" t="s">
        <v>20</v>
      </c>
      <c r="B18" s="21" t="s">
        <v>21</v>
      </c>
      <c r="C18" s="21"/>
      <c r="D18" s="21"/>
      <c r="E18" s="21"/>
      <c r="F18" s="21"/>
    </row>
    <row r="20" spans="1:6" ht="16.5">
      <c r="A20" s="21" t="s">
        <v>22</v>
      </c>
      <c r="B20" s="21" t="s">
        <v>23</v>
      </c>
      <c r="C20" s="21"/>
      <c r="D20" s="21"/>
      <c r="E20" s="21"/>
      <c r="F20" s="21"/>
    </row>
    <row r="21" spans="1:6" ht="16.5">
      <c r="A21" s="21"/>
      <c r="B21" s="21"/>
      <c r="C21" s="21"/>
      <c r="D21" s="21"/>
      <c r="E21" s="21"/>
      <c r="F21" s="21"/>
    </row>
    <row r="22" spans="1:6" ht="16.5">
      <c r="A22" s="21" t="s">
        <v>10</v>
      </c>
      <c r="B22" s="21" t="s">
        <v>24</v>
      </c>
      <c r="C22" s="21"/>
      <c r="D22" s="21"/>
      <c r="E22" s="21"/>
      <c r="F22" s="21"/>
    </row>
    <row r="23" spans="1:6" ht="16.5">
      <c r="A23" s="21"/>
      <c r="B23" s="21"/>
      <c r="C23" s="21"/>
      <c r="D23" s="21"/>
      <c r="E23" s="21"/>
      <c r="F23" s="21"/>
    </row>
    <row r="24" spans="1:6" ht="16.5">
      <c r="A24" s="21" t="s">
        <v>5</v>
      </c>
      <c r="B24" s="21" t="s">
        <v>25</v>
      </c>
      <c r="C24" s="21"/>
      <c r="D24" s="21"/>
      <c r="E24" s="21"/>
      <c r="F24" s="21"/>
    </row>
    <row r="26" ht="16.5">
      <c r="B26" s="21" t="s">
        <v>36</v>
      </c>
    </row>
    <row r="27" ht="16.5">
      <c r="B27" s="21" t="s">
        <v>37</v>
      </c>
    </row>
    <row r="28" ht="16.5">
      <c r="B28" s="21" t="s">
        <v>38</v>
      </c>
    </row>
  </sheetData>
  <sheetProtection selectLockedCells="1" selectUnlockedCells="1"/>
  <mergeCells count="8">
    <mergeCell ref="P8:Q8"/>
    <mergeCell ref="A16:B16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B1">
      <selection activeCell="H9" sqref="H9"/>
    </sheetView>
  </sheetViews>
  <sheetFormatPr defaultColWidth="14.5" defaultRowHeight="11.25"/>
  <cols>
    <col min="1" max="1" width="31.33203125" style="0" customWidth="1"/>
    <col min="2" max="2" width="36.83203125" style="0" customWidth="1"/>
    <col min="3" max="3" width="14.66015625" style="0" customWidth="1"/>
    <col min="4" max="4" width="15" style="0" customWidth="1"/>
    <col min="5" max="5" width="17.66015625" style="0" customWidth="1"/>
    <col min="6" max="6" width="12.83203125" style="0" customWidth="1"/>
    <col min="7" max="7" width="14.66015625" style="0" customWidth="1"/>
    <col min="8" max="8" width="13.66015625" style="0" customWidth="1"/>
    <col min="9" max="9" width="21.83203125" style="0" customWidth="1"/>
    <col min="10" max="10" width="26.83203125" style="0" customWidth="1"/>
    <col min="11" max="11" width="21" style="0" customWidth="1"/>
    <col min="12" max="12" width="29" style="0" customWidth="1"/>
    <col min="13" max="13" width="20.5" style="0" customWidth="1"/>
    <col min="14" max="14" width="25.33203125" style="0" customWidth="1"/>
  </cols>
  <sheetData>
    <row r="1" ht="48.75" customHeight="1">
      <c r="C1" s="1"/>
    </row>
    <row r="2" spans="3:8" ht="27.75" customHeight="1">
      <c r="C2" s="85" t="s">
        <v>0</v>
      </c>
      <c r="D2" s="85"/>
      <c r="E2" s="85"/>
      <c r="F2" s="85"/>
      <c r="G2" s="85"/>
      <c r="H2" s="85"/>
    </row>
    <row r="3" spans="3:14" ht="42.75" customHeight="1">
      <c r="C3" s="86" t="s">
        <v>1</v>
      </c>
      <c r="D3" s="86"/>
      <c r="E3" s="86"/>
      <c r="F3" s="87" t="s">
        <v>28</v>
      </c>
      <c r="G3" s="87"/>
      <c r="H3" s="87"/>
      <c r="I3" s="88" t="s">
        <v>3</v>
      </c>
      <c r="J3" s="88"/>
      <c r="K3" s="88" t="s">
        <v>4</v>
      </c>
      <c r="L3" s="88"/>
      <c r="M3" s="88" t="s">
        <v>5</v>
      </c>
      <c r="N3" s="88"/>
    </row>
    <row r="4" spans="1:14" ht="12.75" customHeight="1">
      <c r="A4" s="3" t="s">
        <v>6</v>
      </c>
      <c r="B4" s="4" t="s">
        <v>7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11</v>
      </c>
      <c r="L4" s="2" t="s">
        <v>12</v>
      </c>
      <c r="M4" s="2" t="s">
        <v>11</v>
      </c>
      <c r="N4" s="2" t="s">
        <v>12</v>
      </c>
    </row>
    <row r="5" spans="1:14" s="10" customFormat="1" ht="24.75" customHeight="1">
      <c r="A5" s="5" t="s">
        <v>13</v>
      </c>
      <c r="B5" s="6" t="s">
        <v>14</v>
      </c>
      <c r="C5" s="7">
        <v>3276006.59</v>
      </c>
      <c r="D5" s="7">
        <v>6165340.59</v>
      </c>
      <c r="E5" s="7">
        <v>10707876.91</v>
      </c>
      <c r="F5" s="7">
        <v>3319986.2</v>
      </c>
      <c r="G5" s="7">
        <v>7043105.2</v>
      </c>
      <c r="H5" s="7">
        <v>10892970.96</v>
      </c>
      <c r="I5" s="8">
        <f>F5/C5</f>
        <v>1.013424762372044</v>
      </c>
      <c r="J5" s="9">
        <f>IF((ABS(I5)&lt;0.00001),0,(F5-C5))</f>
        <v>43979.610000000335</v>
      </c>
      <c r="K5" s="8">
        <f>G5/D5</f>
        <v>1.1423708223717126</v>
      </c>
      <c r="L5" s="9">
        <f>IF(ABS(K5)&lt;0.00001,0,(G5-D5))</f>
        <v>877764.6100000003</v>
      </c>
      <c r="M5" s="8">
        <f>H5/E5</f>
        <v>1.017285784246095</v>
      </c>
      <c r="N5" s="9">
        <f>IF(ABS(M5)&lt;0.0001,0,(H5-E5))</f>
        <v>185094.05000000075</v>
      </c>
    </row>
    <row r="6" spans="1:14" s="10" customFormat="1" ht="24.75" customHeight="1">
      <c r="A6" s="5" t="s">
        <v>15</v>
      </c>
      <c r="B6" s="6" t="s">
        <v>16</v>
      </c>
      <c r="C6" s="7">
        <v>2003408.4</v>
      </c>
      <c r="D6" s="7">
        <v>2513329.4</v>
      </c>
      <c r="E6" s="7">
        <v>4807582.8</v>
      </c>
      <c r="F6" s="7">
        <v>1356808.4</v>
      </c>
      <c r="G6" s="7">
        <v>3010644.4</v>
      </c>
      <c r="H6" s="7">
        <v>4446606.9</v>
      </c>
      <c r="I6" s="8">
        <f>F6/C6</f>
        <v>0.6772500304980252</v>
      </c>
      <c r="J6" s="9">
        <f>IF((ABS(I6)&lt;0.00001),0,(F6-C6))</f>
        <v>-646600</v>
      </c>
      <c r="K6" s="8">
        <f>G6/D6</f>
        <v>1.197870999320662</v>
      </c>
      <c r="L6" s="9">
        <f>IF(ABS(K6)&lt;0.00001,0,(G6-D6))</f>
        <v>497315</v>
      </c>
      <c r="M6" s="8">
        <f>H6/E6</f>
        <v>0.9249153025507955</v>
      </c>
      <c r="N6" s="9">
        <f>IF(ABS(M6)&lt;0.0001,0,(H6-E6))</f>
        <v>-360975.89999999944</v>
      </c>
    </row>
    <row r="7" spans="1:14" s="10" customFormat="1" ht="24.75" customHeight="1">
      <c r="A7" s="5" t="s">
        <v>15</v>
      </c>
      <c r="B7" s="6" t="s">
        <v>17</v>
      </c>
      <c r="C7" s="7">
        <v>414256</v>
      </c>
      <c r="D7" s="7">
        <v>695678</v>
      </c>
      <c r="E7" s="7">
        <v>1354141</v>
      </c>
      <c r="F7" s="7">
        <v>1028082.4</v>
      </c>
      <c r="G7" s="7">
        <v>1374689.44</v>
      </c>
      <c r="H7" s="7">
        <v>2673978.44</v>
      </c>
      <c r="I7" s="8">
        <f>F7/C7</f>
        <v>2.481756208721177</v>
      </c>
      <c r="J7" s="9">
        <f>IF((ABS(I7)&lt;0.00001),0,(F7-C7))</f>
        <v>613826.4</v>
      </c>
      <c r="K7" s="8">
        <f>G7/D7</f>
        <v>1.9760427094144128</v>
      </c>
      <c r="L7" s="9">
        <f>IF(ABS(K7)&lt;0.00001,0,(G7-D7))</f>
        <v>679011.44</v>
      </c>
      <c r="M7" s="8">
        <f>H7/E7</f>
        <v>1.9746676601624202</v>
      </c>
      <c r="N7" s="9">
        <f>IF(ABS(M7)&lt;0.0001,0,(H7-E7))</f>
        <v>1319837.44</v>
      </c>
    </row>
    <row r="8" spans="1:14" s="10" customFormat="1" ht="24.75" customHeight="1">
      <c r="A8" s="5" t="s">
        <v>15</v>
      </c>
      <c r="B8" s="11" t="s">
        <v>18</v>
      </c>
      <c r="C8" s="7">
        <v>111257</v>
      </c>
      <c r="D8" s="7">
        <v>238183</v>
      </c>
      <c r="E8" s="7">
        <v>623774</v>
      </c>
      <c r="F8" s="7">
        <v>52649</v>
      </c>
      <c r="G8" s="7">
        <v>102193</v>
      </c>
      <c r="H8" s="7">
        <v>152903.6</v>
      </c>
      <c r="I8" s="8">
        <f>F8/C8</f>
        <v>0.4732196625830285</v>
      </c>
      <c r="J8" s="9">
        <f>IF((ABS(I8)&lt;0.00001),0,(F8-C8))</f>
        <v>-58608</v>
      </c>
      <c r="K8" s="8">
        <f>G8/D8</f>
        <v>0.4290524512664632</v>
      </c>
      <c r="L8" s="9">
        <f>IF(ABS(K8)&lt;0.00001,0,(G8-D8))</f>
        <v>-135990</v>
      </c>
      <c r="M8" s="8">
        <f>H8/E8</f>
        <v>0.24512660033922543</v>
      </c>
      <c r="N8" s="9">
        <f>IF(ABS(M8)&lt;0.0001,0,(H8-E8))</f>
        <v>-470870.4</v>
      </c>
    </row>
    <row r="9" spans="1:14" s="20" customFormat="1" ht="33.75" customHeight="1">
      <c r="A9" s="89" t="s">
        <v>19</v>
      </c>
      <c r="B9" s="89"/>
      <c r="C9" s="12">
        <v>5804927.99</v>
      </c>
      <c r="D9" s="13">
        <v>9612530.99</v>
      </c>
      <c r="E9" s="14">
        <v>17493374.71</v>
      </c>
      <c r="F9" s="12">
        <v>5757526</v>
      </c>
      <c r="G9" s="13">
        <v>11530632.04</v>
      </c>
      <c r="H9" s="14">
        <v>18166459.9</v>
      </c>
      <c r="I9" s="15">
        <f>F9/C9</f>
        <v>0.991834181219533</v>
      </c>
      <c r="J9" s="16">
        <f>IF((ABS(I9)&lt;0.00001),0,(F9-C9))</f>
        <v>-47401.99000000022</v>
      </c>
      <c r="K9" s="15">
        <f>G9/D9</f>
        <v>1.1995417286035712</v>
      </c>
      <c r="L9" s="17">
        <f>IF(ABS(K9)&lt;0.00001,0,(G9-D9))</f>
        <v>1918101.0499999989</v>
      </c>
      <c r="M9" s="18">
        <f>H9/E9</f>
        <v>1.0384765776277136</v>
      </c>
      <c r="N9" s="19">
        <f>IF(ABS(M9)&lt;0.0001,0,(H9-E9))</f>
        <v>673085.1899999976</v>
      </c>
    </row>
    <row r="10" ht="38.25" customHeight="1"/>
    <row r="11" spans="1:3" ht="16.5">
      <c r="A11" s="21" t="s">
        <v>20</v>
      </c>
      <c r="B11" s="21" t="s">
        <v>21</v>
      </c>
      <c r="C11" s="21"/>
    </row>
    <row r="13" spans="1:3" ht="16.5">
      <c r="A13" s="21" t="s">
        <v>22</v>
      </c>
      <c r="B13" s="21" t="s">
        <v>23</v>
      </c>
      <c r="C13" s="21"/>
    </row>
    <row r="14" spans="1:3" ht="16.5">
      <c r="A14" s="21"/>
      <c r="B14" s="21"/>
      <c r="C14" s="21"/>
    </row>
    <row r="15" spans="1:3" ht="16.5">
      <c r="A15" s="21" t="s">
        <v>10</v>
      </c>
      <c r="B15" s="21" t="s">
        <v>24</v>
      </c>
      <c r="C15" s="21"/>
    </row>
    <row r="16" spans="1:3" ht="16.5">
      <c r="A16" s="21"/>
      <c r="B16" s="21"/>
      <c r="C16" s="21"/>
    </row>
    <row r="17" spans="1:3" ht="16.5">
      <c r="A17" s="21" t="s">
        <v>5</v>
      </c>
      <c r="B17" s="21" t="s">
        <v>25</v>
      </c>
      <c r="C17" s="21"/>
    </row>
    <row r="19" spans="1:12" ht="78.75" customHeight="1">
      <c r="A19" s="22" t="s">
        <v>26</v>
      </c>
      <c r="B19" s="90" t="s">
        <v>27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65536" ht="12.75" customHeight="1"/>
  </sheetData>
  <sheetProtection selectLockedCells="1" selectUnlockedCells="1"/>
  <mergeCells count="8">
    <mergeCell ref="A9:B9"/>
    <mergeCell ref="B19:L19"/>
    <mergeCell ref="C2:H2"/>
    <mergeCell ref="C3:E3"/>
    <mergeCell ref="F3:H3"/>
    <mergeCell ref="I3:J3"/>
    <mergeCell ref="K3:L3"/>
    <mergeCell ref="M3:N3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H9" sqref="H9"/>
    </sheetView>
  </sheetViews>
  <sheetFormatPr defaultColWidth="14.5" defaultRowHeight="11.25"/>
  <cols>
    <col min="1" max="1" width="31.33203125" style="0" customWidth="1"/>
    <col min="2" max="2" width="36.83203125" style="0" customWidth="1"/>
    <col min="3" max="3" width="14.66015625" style="0" customWidth="1"/>
    <col min="4" max="4" width="15" style="0" customWidth="1"/>
    <col min="5" max="5" width="17.66015625" style="0" customWidth="1"/>
    <col min="6" max="6" width="12.83203125" style="0" customWidth="1"/>
    <col min="7" max="7" width="14.66015625" style="0" customWidth="1"/>
    <col min="8" max="8" width="13.66015625" style="0" customWidth="1"/>
    <col min="9" max="9" width="21.83203125" style="0" customWidth="1"/>
    <col min="10" max="10" width="26.83203125" style="0" customWidth="1"/>
    <col min="11" max="11" width="21" style="0" customWidth="1"/>
    <col min="12" max="12" width="29" style="0" customWidth="1"/>
    <col min="13" max="13" width="20.5" style="0" customWidth="1"/>
    <col min="14" max="14" width="25.33203125" style="0" customWidth="1"/>
  </cols>
  <sheetData>
    <row r="1" ht="48.75" customHeight="1">
      <c r="C1" s="1"/>
    </row>
    <row r="2" spans="3:8" ht="27.75" customHeight="1">
      <c r="C2" s="85" t="s">
        <v>0</v>
      </c>
      <c r="D2" s="85"/>
      <c r="E2" s="85"/>
      <c r="F2" s="85"/>
      <c r="G2" s="85"/>
      <c r="H2" s="85"/>
    </row>
    <row r="3" spans="3:14" ht="42.75" customHeight="1">
      <c r="C3" s="86" t="s">
        <v>29</v>
      </c>
      <c r="D3" s="86"/>
      <c r="E3" s="86"/>
      <c r="F3" s="87" t="s">
        <v>30</v>
      </c>
      <c r="G3" s="87"/>
      <c r="H3" s="87"/>
      <c r="I3" s="88" t="s">
        <v>3</v>
      </c>
      <c r="J3" s="88"/>
      <c r="K3" s="88" t="s">
        <v>4</v>
      </c>
      <c r="L3" s="88"/>
      <c r="M3" s="88" t="s">
        <v>5</v>
      </c>
      <c r="N3" s="88"/>
    </row>
    <row r="4" spans="1:14" ht="12.75" customHeight="1">
      <c r="A4" s="3" t="s">
        <v>6</v>
      </c>
      <c r="B4" s="4" t="s">
        <v>7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11</v>
      </c>
      <c r="L4" s="2" t="s">
        <v>12</v>
      </c>
      <c r="M4" s="2" t="s">
        <v>11</v>
      </c>
      <c r="N4" s="2" t="s">
        <v>12</v>
      </c>
    </row>
    <row r="5" spans="1:14" s="10" customFormat="1" ht="24.75" customHeight="1">
      <c r="A5" s="5" t="s">
        <v>13</v>
      </c>
      <c r="B5" s="6" t="s">
        <v>14</v>
      </c>
      <c r="C5" s="7">
        <v>3319986.2</v>
      </c>
      <c r="D5" s="7">
        <v>7043105.2</v>
      </c>
      <c r="E5" s="7">
        <v>11026026.96</v>
      </c>
      <c r="F5" s="7">
        <v>5557889.14</v>
      </c>
      <c r="G5" s="7">
        <v>9597575.72</v>
      </c>
      <c r="H5" s="7">
        <v>15431474.8</v>
      </c>
      <c r="I5" s="8">
        <f>F5/C5</f>
        <v>1.6740699524594407</v>
      </c>
      <c r="J5" s="9">
        <f>IF((ABS(I5)&lt;0.00001),0,(F5-C5))</f>
        <v>2237902.9399999995</v>
      </c>
      <c r="K5" s="8">
        <f>G5/D5</f>
        <v>1.3626909505767428</v>
      </c>
      <c r="L5" s="9">
        <f>IF(ABS(K5)&lt;0.00001,0,(G5-D5))</f>
        <v>2554470.5200000005</v>
      </c>
      <c r="M5" s="8">
        <f>H5/E5</f>
        <v>1.399549888276348</v>
      </c>
      <c r="N5" s="9">
        <f>IF(ABS(M5)&lt;0.0001,0,(H5-E5))</f>
        <v>4405447.84</v>
      </c>
    </row>
    <row r="6" spans="1:14" s="10" customFormat="1" ht="24.75" customHeight="1">
      <c r="A6" s="5" t="s">
        <v>15</v>
      </c>
      <c r="B6" s="6" t="s">
        <v>16</v>
      </c>
      <c r="C6" s="7">
        <v>1356808.4</v>
      </c>
      <c r="D6" s="7">
        <v>3010644.4</v>
      </c>
      <c r="E6" s="7">
        <v>4446606.9</v>
      </c>
      <c r="F6" s="7">
        <v>1965440.4</v>
      </c>
      <c r="G6" s="7">
        <v>3876616.92</v>
      </c>
      <c r="H6" s="7">
        <v>7008663.82</v>
      </c>
      <c r="I6" s="8">
        <f>F6/C6</f>
        <v>1.448576232281581</v>
      </c>
      <c r="J6" s="9">
        <f>IF((ABS(I6)&lt;0.00001),0,(F6-C6))</f>
        <v>608632</v>
      </c>
      <c r="K6" s="8">
        <f>G6/D6</f>
        <v>1.2876369324786414</v>
      </c>
      <c r="L6" s="9">
        <f>IF(ABS(K6)&lt;0.00001,0,(G6-D6))</f>
        <v>865972.52</v>
      </c>
      <c r="M6" s="8">
        <f>H6/E6</f>
        <v>1.5761824639816935</v>
      </c>
      <c r="N6" s="9">
        <f>IF(ABS(M6)&lt;0.0001,0,(H6-E6))</f>
        <v>2562056.92</v>
      </c>
    </row>
    <row r="7" spans="1:14" s="10" customFormat="1" ht="24.75" customHeight="1">
      <c r="A7" s="5" t="s">
        <v>15</v>
      </c>
      <c r="B7" s="6" t="s">
        <v>17</v>
      </c>
      <c r="C7" s="7">
        <v>1028082.4</v>
      </c>
      <c r="D7" s="7">
        <v>1374689.44</v>
      </c>
      <c r="E7" s="7">
        <v>2540922.44</v>
      </c>
      <c r="F7" s="7">
        <v>391077.08</v>
      </c>
      <c r="G7" s="7">
        <v>1124802.88</v>
      </c>
      <c r="H7" s="7">
        <v>2237204.89</v>
      </c>
      <c r="I7" s="8">
        <f>F7/C7</f>
        <v>0.3803946843171326</v>
      </c>
      <c r="J7" s="9">
        <f>IF((ABS(I7)&lt;0.00001),0,(F7-C7))</f>
        <v>-637005.3200000001</v>
      </c>
      <c r="K7" s="8">
        <f>G7/D7</f>
        <v>0.818223263575808</v>
      </c>
      <c r="L7" s="9">
        <f>IF(ABS(K7)&lt;0.00001,0,(G7-D7))</f>
        <v>-249886.56000000006</v>
      </c>
      <c r="M7" s="8">
        <f>H7/E7</f>
        <v>0.8804695707280228</v>
      </c>
      <c r="N7" s="9">
        <f>IF(ABS(M7)&lt;0.0001,0,(H7-E7))</f>
        <v>-303717.5499999998</v>
      </c>
    </row>
    <row r="8" spans="1:14" s="10" customFormat="1" ht="24.75" customHeight="1">
      <c r="A8" s="5" t="s">
        <v>15</v>
      </c>
      <c r="B8" s="11" t="s">
        <v>18</v>
      </c>
      <c r="C8" s="7">
        <v>52649</v>
      </c>
      <c r="D8" s="7">
        <v>102193</v>
      </c>
      <c r="E8" s="7">
        <v>152903.6</v>
      </c>
      <c r="F8" s="7">
        <v>493879.04</v>
      </c>
      <c r="G8" s="7">
        <v>614404.64</v>
      </c>
      <c r="H8" s="7">
        <v>571122.24</v>
      </c>
      <c r="I8" s="8">
        <f>F8/C8</f>
        <v>9.380596782465004</v>
      </c>
      <c r="J8" s="9">
        <f>IF((ABS(I8)&lt;0.00001),0,(F8-C8))</f>
        <v>441230.04</v>
      </c>
      <c r="K8" s="8">
        <f>G8/D8</f>
        <v>6.012198878592467</v>
      </c>
      <c r="L8" s="9">
        <f>IF(ABS(K8)&lt;0.00001,0,(G8-D8))</f>
        <v>512211.64</v>
      </c>
      <c r="M8" s="8">
        <f>H8/E8</f>
        <v>3.735178504626444</v>
      </c>
      <c r="N8" s="9">
        <f>IF(ABS(M8)&lt;0.0001,0,(H8-E8))</f>
        <v>418218.64</v>
      </c>
    </row>
    <row r="9" spans="1:14" s="20" customFormat="1" ht="33.75" customHeight="1">
      <c r="A9" s="89" t="s">
        <v>19</v>
      </c>
      <c r="B9" s="89"/>
      <c r="C9" s="12">
        <v>5757526</v>
      </c>
      <c r="D9" s="13">
        <v>11530632.04</v>
      </c>
      <c r="E9" s="14">
        <v>18166459.9</v>
      </c>
      <c r="F9" s="12">
        <v>8408285.66</v>
      </c>
      <c r="G9" s="13">
        <v>15213400.16</v>
      </c>
      <c r="H9" s="23">
        <v>25248100.75</v>
      </c>
      <c r="I9" s="15">
        <f>F9/C9</f>
        <v>1.4603990776593976</v>
      </c>
      <c r="J9" s="16">
        <f>IF((ABS(I9)&lt;0.00001),0,(F9-C9))</f>
        <v>2650759.66</v>
      </c>
      <c r="K9" s="15">
        <f>G9/D9</f>
        <v>1.3193899612115279</v>
      </c>
      <c r="L9" s="17">
        <f>IF(ABS(K9)&lt;0.00001,0,(G9-D9))</f>
        <v>3682768.120000001</v>
      </c>
      <c r="M9" s="18">
        <f>H9/E9</f>
        <v>1.3898195294505344</v>
      </c>
      <c r="N9" s="19">
        <f>IF(ABS(M9)&lt;0.0001,0,(H9-E9))</f>
        <v>7081640.8500000015</v>
      </c>
    </row>
    <row r="10" ht="38.25" customHeight="1"/>
    <row r="11" spans="1:3" ht="16.5">
      <c r="A11" s="21" t="s">
        <v>20</v>
      </c>
      <c r="B11" s="21" t="s">
        <v>21</v>
      </c>
      <c r="C11" s="21"/>
    </row>
    <row r="13" spans="1:3" ht="16.5">
      <c r="A13" s="21" t="s">
        <v>22</v>
      </c>
      <c r="B13" s="21" t="s">
        <v>23</v>
      </c>
      <c r="C13" s="21"/>
    </row>
    <row r="14" spans="1:3" ht="16.5">
      <c r="A14" s="21"/>
      <c r="B14" s="21"/>
      <c r="C14" s="21"/>
    </row>
    <row r="15" spans="1:3" ht="16.5">
      <c r="A15" s="21" t="s">
        <v>10</v>
      </c>
      <c r="B15" s="21" t="s">
        <v>24</v>
      </c>
      <c r="C15" s="21"/>
    </row>
    <row r="16" spans="1:3" ht="16.5">
      <c r="A16" s="21"/>
      <c r="B16" s="21"/>
      <c r="C16" s="21"/>
    </row>
    <row r="17" spans="1:3" ht="16.5">
      <c r="A17" s="21" t="s">
        <v>5</v>
      </c>
      <c r="B17" s="21" t="s">
        <v>25</v>
      </c>
      <c r="C17" s="21"/>
    </row>
    <row r="19" spans="1:12" ht="78.75" customHeight="1">
      <c r="A19" s="22" t="s">
        <v>26</v>
      </c>
      <c r="B19" s="90" t="s">
        <v>27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65536" ht="12.75" customHeight="1"/>
  </sheetData>
  <sheetProtection selectLockedCells="1" selectUnlockedCells="1"/>
  <mergeCells count="8">
    <mergeCell ref="A9:B9"/>
    <mergeCell ref="B19:L19"/>
    <mergeCell ref="C2:H2"/>
    <mergeCell ref="C3:E3"/>
    <mergeCell ref="F3:H3"/>
    <mergeCell ref="I3:J3"/>
    <mergeCell ref="K3:L3"/>
    <mergeCell ref="M3:N3"/>
  </mergeCells>
  <printOptions/>
  <pageMargins left="0.7875" right="0.7875" top="1.025" bottom="1.025" header="0.7875" footer="0.7875"/>
  <pageSetup horizontalDpi="300" verticalDpi="300" orientation="landscape" paperSize="9" scale="57"/>
  <headerFooter alignWithMargins="0">
    <oddHeader>&amp;C&amp;10&amp;A</oddHeader>
    <oddFooter>&amp;C&amp;10Page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27"/>
  <sheetViews>
    <sheetView zoomScalePageLayoutView="0" workbookViewId="0" topLeftCell="A1">
      <selection activeCell="K14" sqref="K14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24" t="s">
        <v>31</v>
      </c>
      <c r="C1" s="25">
        <v>42064</v>
      </c>
    </row>
    <row r="2" ht="11.25">
      <c r="C2" s="26"/>
    </row>
    <row r="3" spans="3:5" ht="11.25">
      <c r="C3" s="27" t="s">
        <v>32</v>
      </c>
      <c r="D3" s="28">
        <v>42064</v>
      </c>
      <c r="E3">
        <v>58.4643</v>
      </c>
    </row>
    <row r="4" spans="3:5" ht="11.25">
      <c r="C4" s="27" t="s">
        <v>32</v>
      </c>
      <c r="D4" s="28">
        <v>41699</v>
      </c>
      <c r="E4">
        <v>35.6053</v>
      </c>
    </row>
    <row r="5" spans="2:5" ht="15.75">
      <c r="B5" s="29" t="s">
        <v>33</v>
      </c>
      <c r="D5" s="30"/>
      <c r="E5" s="31">
        <f>E3/E4</f>
        <v>1.6420111612597001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41699</v>
      </c>
      <c r="D8" s="92"/>
      <c r="E8" s="92"/>
      <c r="F8" s="93" t="s">
        <v>34</v>
      </c>
      <c r="G8" s="93"/>
      <c r="H8" s="93"/>
      <c r="I8" s="92">
        <v>42064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39" t="s">
        <v>14</v>
      </c>
      <c r="C10" s="40">
        <v>3827959</v>
      </c>
      <c r="D10" s="41">
        <v>7186169</v>
      </c>
      <c r="E10" s="42">
        <v>9573272</v>
      </c>
      <c r="F10" s="43">
        <f>C10*$E$5</f>
        <v>6285551.40284452</v>
      </c>
      <c r="G10" s="44">
        <f>D10*$E$5</f>
        <v>11799769.704698458</v>
      </c>
      <c r="H10" s="45">
        <f>E10*$E$5</f>
        <v>15719419.473774971</v>
      </c>
      <c r="I10" s="46">
        <v>5557889.14</v>
      </c>
      <c r="J10" s="44">
        <v>9597575.72</v>
      </c>
      <c r="K10" s="7">
        <v>15431474.8</v>
      </c>
      <c r="L10" s="47">
        <f>IF(F10&lt;0.01,0,I10/F10)</f>
        <v>0.8842325491896832</v>
      </c>
      <c r="M10" s="48">
        <f>IF((ABS(L10)&lt;0.00001),0,(I10-F10))</f>
        <v>-727662.2628445206</v>
      </c>
      <c r="N10" s="49">
        <f>IF(G10&lt;0.0001,0,J10/G10)</f>
        <v>0.8133697487484367</v>
      </c>
      <c r="O10" s="48">
        <f aca="true" t="shared" si="0" ref="O10:O15">IF(ABS(N10)&lt;0.01,0,(J10-G10))</f>
        <v>-2202193.9846984576</v>
      </c>
      <c r="P10" s="49">
        <f>IF(H10&lt;0.01,0,K10/H10)</f>
        <v>0.981682232333366</v>
      </c>
      <c r="Q10" s="48">
        <f aca="true" t="shared" si="1" ref="Q10:Q15">IF(ABS(P10)&lt;0.0001,0,(K10-H10))</f>
        <v>-287944.6737749707</v>
      </c>
    </row>
    <row r="11" spans="1:17" s="50" customFormat="1" ht="19.5" customHeight="1">
      <c r="A11" s="38" t="s">
        <v>15</v>
      </c>
      <c r="B11" s="39" t="s">
        <v>16</v>
      </c>
      <c r="C11" s="40">
        <v>804721</v>
      </c>
      <c r="D11" s="41">
        <v>1484561</v>
      </c>
      <c r="E11" s="42">
        <v>2063878</v>
      </c>
      <c r="F11" s="43">
        <f>C11*$E$5</f>
        <v>1321360.8637000672</v>
      </c>
      <c r="G11" s="44">
        <f>D11*$E$5</f>
        <v>2437665.731570862</v>
      </c>
      <c r="H11" s="45">
        <f>E11*$E$5</f>
        <v>3388910.7114783474</v>
      </c>
      <c r="I11" s="46">
        <v>1965440.4</v>
      </c>
      <c r="J11" s="44">
        <v>3876616.92</v>
      </c>
      <c r="K11" s="7">
        <v>7008663.82</v>
      </c>
      <c r="L11" s="47">
        <f>IF(F11&lt;0.01,0,I11/F11)</f>
        <v>1.4874365163929442</v>
      </c>
      <c r="M11" s="48">
        <f>IF((ABS(L11)&lt;0.00001),0,(I11-F11))</f>
        <v>644079.5362999327</v>
      </c>
      <c r="N11" s="49">
        <f>IF(G11&lt;0.0001,0,J11/G11)</f>
        <v>1.5902988132428888</v>
      </c>
      <c r="O11" s="48">
        <f t="shared" si="0"/>
        <v>1438951.1884291382</v>
      </c>
      <c r="P11" s="49">
        <f>IF(H11&lt;0.01,0,K11/H11)</f>
        <v>2.0681169899995995</v>
      </c>
      <c r="Q11" s="48">
        <f t="shared" si="1"/>
        <v>3619753.108521653</v>
      </c>
    </row>
    <row r="12" spans="1:17" s="50" customFormat="1" ht="19.5" customHeight="1">
      <c r="A12" s="38" t="s">
        <v>15</v>
      </c>
      <c r="B12" s="39" t="s">
        <v>17</v>
      </c>
      <c r="C12" s="40"/>
      <c r="D12" s="41"/>
      <c r="E12" s="42"/>
      <c r="F12" s="43">
        <f>C12*$E$5</f>
        <v>0</v>
      </c>
      <c r="G12" s="44">
        <f>D12*$E$5</f>
        <v>0</v>
      </c>
      <c r="H12" s="45">
        <f>E12*$E$5</f>
        <v>0</v>
      </c>
      <c r="I12" s="46">
        <v>391077.08</v>
      </c>
      <c r="J12" s="44">
        <v>1124802.88</v>
      </c>
      <c r="K12" s="7">
        <v>2237204.89</v>
      </c>
      <c r="L12" s="47">
        <f>IF(F12&lt;0.01,0,I12/F12)</f>
        <v>0</v>
      </c>
      <c r="M12" s="48">
        <f>IF((ABS(L12)&lt;0.00001),0,(I12-F12))</f>
        <v>0</v>
      </c>
      <c r="N12" s="49">
        <f>IF(G12&lt;0.0001,0,J12/G12)</f>
        <v>0</v>
      </c>
      <c r="O12" s="48">
        <f t="shared" si="0"/>
        <v>0</v>
      </c>
      <c r="P12" s="49">
        <f>IF(H12&lt;0.01,0,K12/H12)</f>
        <v>0</v>
      </c>
      <c r="Q12" s="48">
        <f t="shared" si="1"/>
        <v>0</v>
      </c>
    </row>
    <row r="13" spans="1:17" s="50" customFormat="1" ht="19.5" customHeight="1">
      <c r="A13" s="51" t="s">
        <v>15</v>
      </c>
      <c r="B13" s="52" t="s">
        <v>18</v>
      </c>
      <c r="C13" s="53"/>
      <c r="D13" s="54"/>
      <c r="E13" s="55"/>
      <c r="F13" s="43">
        <f>C13*$E$5</f>
        <v>0</v>
      </c>
      <c r="G13" s="44">
        <f>D13*$E$5</f>
        <v>0</v>
      </c>
      <c r="H13" s="45">
        <f>E13*$E$5</f>
        <v>0</v>
      </c>
      <c r="I13" s="46">
        <v>493879.04</v>
      </c>
      <c r="J13" s="44">
        <v>614404.64</v>
      </c>
      <c r="K13" s="7">
        <v>571122.24</v>
      </c>
      <c r="L13" s="47">
        <f>IF(F13&lt;0.01,0,I13/F13)</f>
        <v>0</v>
      </c>
      <c r="M13" s="48">
        <f>IF((ABS(L13)&lt;0.00001),0,(I13-F13))</f>
        <v>0</v>
      </c>
      <c r="N13" s="49">
        <f>IF(G13&lt;0.0001,0,J13/G13)</f>
        <v>0</v>
      </c>
      <c r="O13" s="48">
        <f t="shared" si="0"/>
        <v>0</v>
      </c>
      <c r="P13" s="49">
        <f>IF(H13&lt;0.01,0,K13/H13)</f>
        <v>0</v>
      </c>
      <c r="Q13" s="48">
        <f t="shared" si="1"/>
        <v>0</v>
      </c>
    </row>
    <row r="14" spans="1:17" s="50" customFormat="1" ht="19.5" customHeight="1">
      <c r="A14" s="38"/>
      <c r="B14" s="56" t="s">
        <v>35</v>
      </c>
      <c r="C14" s="40">
        <v>478963</v>
      </c>
      <c r="D14" s="41">
        <v>887235</v>
      </c>
      <c r="E14" s="42">
        <v>1165567</v>
      </c>
      <c r="F14" s="43">
        <f>C14*$E$5</f>
        <v>786462.5918304297</v>
      </c>
      <c r="G14" s="44">
        <f>D14*$E$5</f>
        <v>1456849.77266025</v>
      </c>
      <c r="H14" s="45">
        <f>E14*$E$5</f>
        <v>1913874.023195985</v>
      </c>
      <c r="I14" s="46"/>
      <c r="J14" s="44"/>
      <c r="K14" s="57"/>
      <c r="L14" s="47">
        <f>IF(F14&lt;0.01,0,I14/F14)</f>
        <v>0</v>
      </c>
      <c r="M14" s="48">
        <f>IF((ABS(L14)&lt;0.00001),0,(I14-F14))</f>
        <v>0</v>
      </c>
      <c r="N14" s="49">
        <f>IF(G14&lt;0.0001,0,J14/G14)</f>
        <v>0</v>
      </c>
      <c r="O14" s="48">
        <f t="shared" si="0"/>
        <v>0</v>
      </c>
      <c r="P14" s="49">
        <f>IF(H14&lt;0.01,0,K14/H14)</f>
        <v>0</v>
      </c>
      <c r="Q14" s="48">
        <f t="shared" si="1"/>
        <v>0</v>
      </c>
    </row>
    <row r="15" spans="1:17" s="66" customFormat="1" ht="19.5" customHeight="1">
      <c r="A15" s="95" t="s">
        <v>19</v>
      </c>
      <c r="B15" s="95"/>
      <c r="C15" s="58">
        <f aca="true" t="shared" si="2" ref="C15:K15">SUM(C10:C14)</f>
        <v>5111643</v>
      </c>
      <c r="D15" s="59">
        <f t="shared" si="2"/>
        <v>9557965</v>
      </c>
      <c r="E15" s="60">
        <f t="shared" si="2"/>
        <v>12802717</v>
      </c>
      <c r="F15" s="58">
        <f t="shared" si="2"/>
        <v>8393374.858375018</v>
      </c>
      <c r="G15" s="59">
        <f t="shared" si="2"/>
        <v>15694285.20892957</v>
      </c>
      <c r="H15" s="60">
        <f t="shared" si="2"/>
        <v>21022204.208449304</v>
      </c>
      <c r="I15" s="58">
        <f t="shared" si="2"/>
        <v>8408285.659999998</v>
      </c>
      <c r="J15" s="59">
        <f t="shared" si="2"/>
        <v>15213400.16</v>
      </c>
      <c r="K15" s="60">
        <f t="shared" si="2"/>
        <v>25248465.75</v>
      </c>
      <c r="L15" s="61">
        <f>I15/F15</f>
        <v>1.001776496567421</v>
      </c>
      <c r="M15" s="62">
        <f>IF((ABS(L15)&lt;0.01),0,(I15-F15))</f>
        <v>14910.801624979824</v>
      </c>
      <c r="N15" s="63">
        <f>J15/G15</f>
        <v>0.9693592258246995</v>
      </c>
      <c r="O15" s="62">
        <f t="shared" si="0"/>
        <v>-480885.04892957024</v>
      </c>
      <c r="P15" s="64">
        <f>K15/H15</f>
        <v>1.2010379834409592</v>
      </c>
      <c r="Q15" s="65">
        <f t="shared" si="1"/>
        <v>4226261.541550696</v>
      </c>
    </row>
    <row r="16" ht="38.25" customHeight="1"/>
    <row r="17" spans="1:6" ht="16.5">
      <c r="A17" s="21" t="s">
        <v>20</v>
      </c>
      <c r="B17" s="21" t="s">
        <v>21</v>
      </c>
      <c r="C17" s="21"/>
      <c r="D17" s="21"/>
      <c r="E17" s="21"/>
      <c r="F17" s="21"/>
    </row>
    <row r="19" spans="1:6" ht="16.5">
      <c r="A19" s="21" t="s">
        <v>22</v>
      </c>
      <c r="B19" s="21" t="s">
        <v>23</v>
      </c>
      <c r="C19" s="21"/>
      <c r="D19" s="21"/>
      <c r="E19" s="21"/>
      <c r="F19" s="21"/>
    </row>
    <row r="20" spans="1:6" ht="16.5">
      <c r="A20" s="21"/>
      <c r="B20" s="21"/>
      <c r="C20" s="21"/>
      <c r="D20" s="21"/>
      <c r="E20" s="21"/>
      <c r="F20" s="21"/>
    </row>
    <row r="21" spans="1:6" ht="16.5">
      <c r="A21" s="21" t="s">
        <v>10</v>
      </c>
      <c r="B21" s="21" t="s">
        <v>24</v>
      </c>
      <c r="C21" s="21"/>
      <c r="D21" s="21"/>
      <c r="E21" s="21"/>
      <c r="F21" s="21"/>
    </row>
    <row r="22" spans="1:6" ht="16.5">
      <c r="A22" s="21"/>
      <c r="B22" s="21"/>
      <c r="C22" s="21"/>
      <c r="D22" s="21"/>
      <c r="E22" s="21"/>
      <c r="F22" s="21"/>
    </row>
    <row r="23" spans="1:6" ht="16.5">
      <c r="A23" s="21" t="s">
        <v>5</v>
      </c>
      <c r="B23" s="21" t="s">
        <v>25</v>
      </c>
      <c r="C23" s="21"/>
      <c r="D23" s="21"/>
      <c r="E23" s="21"/>
      <c r="F23" s="21"/>
    </row>
    <row r="25" ht="16.5">
      <c r="B25" s="21" t="s">
        <v>36</v>
      </c>
    </row>
    <row r="26" ht="16.5">
      <c r="B26" s="21" t="s">
        <v>37</v>
      </c>
    </row>
    <row r="27" ht="16.5">
      <c r="B27" s="21" t="s">
        <v>38</v>
      </c>
    </row>
  </sheetData>
  <sheetProtection selectLockedCells="1" selectUnlockedCells="1"/>
  <mergeCells count="8">
    <mergeCell ref="P8:Q8"/>
    <mergeCell ref="A15:B15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C14" sqref="C14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67"/>
      <c r="C1" s="25">
        <v>42095</v>
      </c>
    </row>
    <row r="2" ht="11.25">
      <c r="C2" s="26"/>
    </row>
    <row r="3" spans="3:5" ht="11.25">
      <c r="C3" s="27" t="s">
        <v>32</v>
      </c>
      <c r="D3" s="28">
        <v>42095</v>
      </c>
      <c r="E3">
        <v>57.65</v>
      </c>
    </row>
    <row r="4" spans="3:5" ht="11.25">
      <c r="C4" s="27" t="s">
        <v>32</v>
      </c>
      <c r="D4" s="28">
        <v>41730</v>
      </c>
      <c r="E4" s="68">
        <v>35.6053</v>
      </c>
    </row>
    <row r="5" spans="2:5" ht="15.75">
      <c r="B5" s="29" t="s">
        <v>33</v>
      </c>
      <c r="D5" s="30"/>
      <c r="E5" s="31">
        <f>E3/E4</f>
        <v>1.6191409705858397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41730</v>
      </c>
      <c r="D8" s="92"/>
      <c r="E8" s="92"/>
      <c r="F8" s="93" t="s">
        <v>34</v>
      </c>
      <c r="G8" s="93"/>
      <c r="H8" s="93"/>
      <c r="I8" s="92">
        <v>42095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39" t="s">
        <v>14</v>
      </c>
      <c r="C10" s="7">
        <v>3827959</v>
      </c>
      <c r="D10" s="41">
        <v>3073740</v>
      </c>
      <c r="E10" s="42">
        <v>6393462.43</v>
      </c>
      <c r="F10" s="43">
        <f>C10*$E$5</f>
        <v>6198005.250622801</v>
      </c>
      <c r="G10" s="44">
        <f>D10*$E$5</f>
        <v>4976818.366928519</v>
      </c>
      <c r="H10" s="45">
        <f>E10*$E$5</f>
        <v>10351916.9643143</v>
      </c>
      <c r="I10" s="46">
        <v>4369147.28</v>
      </c>
      <c r="J10" s="44">
        <v>7508126.28</v>
      </c>
      <c r="K10" s="7">
        <v>13940188.48</v>
      </c>
      <c r="L10" s="47">
        <f>IF(F10&lt;0.01,0,I10/F10)</f>
        <v>0.7049279733283496</v>
      </c>
      <c r="M10" s="48">
        <f>IF((ABS(L10)&lt;0.00001),0,(I10-F10))</f>
        <v>-1828857.9706228003</v>
      </c>
      <c r="N10" s="49">
        <f>IF(G10&lt;0.0001,0,J10/G10)</f>
        <v>1.508619709710985</v>
      </c>
      <c r="O10" s="48">
        <f aca="true" t="shared" si="0" ref="O10:O15">IF(ABS(N10)&lt;0.01,0,(J10-G10))</f>
        <v>2531307.9130714815</v>
      </c>
      <c r="P10" s="49">
        <f>IF(H10&lt;0.01,0,K10/H10)</f>
        <v>1.3466286995978993</v>
      </c>
      <c r="Q10" s="48">
        <f aca="true" t="shared" si="1" ref="Q10:Q15">IF(ABS(P10)&lt;0.0001,0,(K10-H10))</f>
        <v>3588271.5156857</v>
      </c>
    </row>
    <row r="11" spans="1:17" s="50" customFormat="1" ht="19.5" customHeight="1">
      <c r="A11" s="38" t="s">
        <v>15</v>
      </c>
      <c r="B11" s="39" t="s">
        <v>16</v>
      </c>
      <c r="C11" s="7">
        <v>804721</v>
      </c>
      <c r="D11" s="41">
        <v>2005157</v>
      </c>
      <c r="E11" s="42">
        <v>4004987</v>
      </c>
      <c r="F11" s="43">
        <f>C11*$E$5</f>
        <v>1302956.7409908075</v>
      </c>
      <c r="G11" s="44">
        <f>D11*$E$5</f>
        <v>3246631.8511569905</v>
      </c>
      <c r="H11" s="45">
        <f>E11*$E$5</f>
        <v>6484638.538363671</v>
      </c>
      <c r="I11" s="46">
        <v>1514455.02</v>
      </c>
      <c r="J11" s="44">
        <v>2686211.74</v>
      </c>
      <c r="K11" s="7">
        <v>5631992.64</v>
      </c>
      <c r="L11" s="47">
        <f>IF(F11&lt;0.01,0,I11/F11)</f>
        <v>1.1623217965382049</v>
      </c>
      <c r="M11" s="48">
        <f>IF((ABS(L11)&lt;0.00001),0,(I11-F11))</f>
        <v>211498.27900919248</v>
      </c>
      <c r="N11" s="49">
        <f>IF(G11&lt;0.0001,0,J11/G11)</f>
        <v>0.8273841516840674</v>
      </c>
      <c r="O11" s="48">
        <f t="shared" si="0"/>
        <v>-560420.1111569903</v>
      </c>
      <c r="P11" s="49">
        <f>IF(H11&lt;0.01,0,K11/H11)</f>
        <v>0.8685129643974223</v>
      </c>
      <c r="Q11" s="48">
        <f t="shared" si="1"/>
        <v>-852645.8983636713</v>
      </c>
    </row>
    <row r="12" spans="1:17" s="50" customFormat="1" ht="19.5" customHeight="1">
      <c r="A12" s="38" t="s">
        <v>15</v>
      </c>
      <c r="B12" s="39" t="s">
        <v>17</v>
      </c>
      <c r="C12" s="40"/>
      <c r="D12" s="41">
        <v>621612</v>
      </c>
      <c r="E12" s="42">
        <v>1164313</v>
      </c>
      <c r="F12" s="43">
        <f>C12*$E$5</f>
        <v>0</v>
      </c>
      <c r="G12" s="44">
        <f>D12*$E$5</f>
        <v>1006477.457007805</v>
      </c>
      <c r="H12" s="45">
        <f>E12*$E$5</f>
        <v>1885186.8808857107</v>
      </c>
      <c r="I12" s="46">
        <v>610329.6</v>
      </c>
      <c r="J12" s="44">
        <v>1442120.1</v>
      </c>
      <c r="K12" s="7">
        <v>2178168</v>
      </c>
      <c r="L12" s="47">
        <f>IF(F12&lt;0.01,0,I12/F12)</f>
        <v>0</v>
      </c>
      <c r="M12" s="48">
        <f>IF((ABS(L12)&lt;0.00001),0,(I12-F12))</f>
        <v>0</v>
      </c>
      <c r="N12" s="49">
        <f>IF(G12&lt;0.0001,0,J12/G12)</f>
        <v>1.4328389473196286</v>
      </c>
      <c r="O12" s="48">
        <f t="shared" si="0"/>
        <v>435642.6429921951</v>
      </c>
      <c r="P12" s="49">
        <f>IF(H12&lt;0.01,0,K12/H12)</f>
        <v>1.1554122416641468</v>
      </c>
      <c r="Q12" s="48">
        <f t="shared" si="1"/>
        <v>292981.1191142893</v>
      </c>
    </row>
    <row r="13" spans="1:17" s="50" customFormat="1" ht="19.5" customHeight="1">
      <c r="A13" s="51" t="s">
        <v>15</v>
      </c>
      <c r="B13" s="52"/>
      <c r="C13" s="53"/>
      <c r="D13" s="54"/>
      <c r="E13" s="55"/>
      <c r="F13" s="43">
        <f>C13*$E$5</f>
        <v>0</v>
      </c>
      <c r="G13" s="44">
        <f>D13*$E$5</f>
        <v>0</v>
      </c>
      <c r="H13" s="45">
        <f>E13*$E$5</f>
        <v>0</v>
      </c>
      <c r="I13" s="46"/>
      <c r="J13" s="44"/>
      <c r="K13" s="7"/>
      <c r="L13" s="47">
        <f>IF(F13&lt;0.01,0,I13/F13)</f>
        <v>0</v>
      </c>
      <c r="M13" s="48">
        <f>IF((ABS(L13)&lt;0.00001),0,(I13-F13))</f>
        <v>0</v>
      </c>
      <c r="N13" s="49">
        <f>IF(G13&lt;0.0001,0,J13/G13)</f>
        <v>0</v>
      </c>
      <c r="O13" s="48">
        <f t="shared" si="0"/>
        <v>0</v>
      </c>
      <c r="P13" s="49">
        <f>IF(H13&lt;0.01,0,K13/H13)</f>
        <v>0</v>
      </c>
      <c r="Q13" s="48">
        <f t="shared" si="1"/>
        <v>0</v>
      </c>
    </row>
    <row r="14" spans="1:17" s="50" customFormat="1" ht="19.5" customHeight="1">
      <c r="A14" s="38"/>
      <c r="B14" s="56" t="s">
        <v>35</v>
      </c>
      <c r="C14" s="7">
        <v>478963</v>
      </c>
      <c r="D14" s="41"/>
      <c r="E14" s="42"/>
      <c r="F14" s="43">
        <f>C14*$E$5</f>
        <v>775508.6166947056</v>
      </c>
      <c r="G14" s="44">
        <f>D14*$E$5</f>
        <v>0</v>
      </c>
      <c r="H14" s="45">
        <f>E14*$E$5</f>
        <v>0</v>
      </c>
      <c r="I14" s="46"/>
      <c r="J14" s="44"/>
      <c r="K14" s="57"/>
      <c r="L14" s="47">
        <f>IF(F14&lt;0.01,0,I14/F14)</f>
        <v>0</v>
      </c>
      <c r="M14" s="48">
        <f>IF((ABS(L14)&lt;0.00001),0,(I14-F14))</f>
        <v>0</v>
      </c>
      <c r="N14" s="49">
        <f>IF(G14&lt;0.0001,0,J14/G14)</f>
        <v>0</v>
      </c>
      <c r="O14" s="48">
        <f t="shared" si="0"/>
        <v>0</v>
      </c>
      <c r="P14" s="49">
        <f>IF(H14&lt;0.01,0,K14/H14)</f>
        <v>0</v>
      </c>
      <c r="Q14" s="48">
        <f t="shared" si="1"/>
        <v>0</v>
      </c>
    </row>
    <row r="15" spans="1:17" s="66" customFormat="1" ht="19.5" customHeight="1">
      <c r="A15" s="95" t="s">
        <v>19</v>
      </c>
      <c r="B15" s="95"/>
      <c r="C15" s="58">
        <f aca="true" t="shared" si="2" ref="C15:K15">SUM(C10:C14)</f>
        <v>5111643</v>
      </c>
      <c r="D15" s="59">
        <f t="shared" si="2"/>
        <v>5700509</v>
      </c>
      <c r="E15" s="60">
        <f t="shared" si="2"/>
        <v>11562762.43</v>
      </c>
      <c r="F15" s="58">
        <f t="shared" si="2"/>
        <v>8276470.608308313</v>
      </c>
      <c r="G15" s="59">
        <f t="shared" si="2"/>
        <v>9229927.675093314</v>
      </c>
      <c r="H15" s="60">
        <f t="shared" si="2"/>
        <v>18721742.38356368</v>
      </c>
      <c r="I15" s="58">
        <f t="shared" si="2"/>
        <v>6493931.9</v>
      </c>
      <c r="J15" s="59">
        <f t="shared" si="2"/>
        <v>11636458.12</v>
      </c>
      <c r="K15" s="60">
        <f t="shared" si="2"/>
        <v>21750349.12</v>
      </c>
      <c r="L15" s="61">
        <f>I15/F15</f>
        <v>0.7846257429442308</v>
      </c>
      <c r="M15" s="62">
        <f>IF((ABS(L15)&lt;0.01),0,(I15-F15))</f>
        <v>-1782538.708308313</v>
      </c>
      <c r="N15" s="63">
        <f>J15/G15</f>
        <v>1.260731235348749</v>
      </c>
      <c r="O15" s="62">
        <f t="shared" si="0"/>
        <v>2406530.4449066855</v>
      </c>
      <c r="P15" s="64">
        <f>K15/H15</f>
        <v>1.1617694910221186</v>
      </c>
      <c r="Q15" s="65">
        <f t="shared" si="1"/>
        <v>3028606.7364363223</v>
      </c>
    </row>
    <row r="16" ht="38.25" customHeight="1"/>
    <row r="17" spans="1:6" ht="16.5">
      <c r="A17" s="21" t="s">
        <v>20</v>
      </c>
      <c r="B17" s="21" t="s">
        <v>21</v>
      </c>
      <c r="C17" s="21"/>
      <c r="D17" s="21"/>
      <c r="E17" s="21"/>
      <c r="F17" s="21"/>
    </row>
    <row r="19" spans="1:6" ht="16.5">
      <c r="A19" s="21" t="s">
        <v>22</v>
      </c>
      <c r="B19" s="21" t="s">
        <v>23</v>
      </c>
      <c r="C19" s="21"/>
      <c r="D19" s="21"/>
      <c r="E19" s="21"/>
      <c r="F19" s="21"/>
    </row>
    <row r="20" spans="1:6" ht="16.5">
      <c r="A20" s="21"/>
      <c r="B20" s="21"/>
      <c r="C20" s="21"/>
      <c r="D20" s="21"/>
      <c r="E20" s="21"/>
      <c r="F20" s="21"/>
    </row>
    <row r="21" spans="1:6" ht="16.5">
      <c r="A21" s="21" t="s">
        <v>10</v>
      </c>
      <c r="B21" s="21" t="s">
        <v>24</v>
      </c>
      <c r="C21" s="21"/>
      <c r="D21" s="21"/>
      <c r="E21" s="21"/>
      <c r="F21" s="21"/>
    </row>
    <row r="22" spans="1:6" ht="16.5">
      <c r="A22" s="21"/>
      <c r="B22" s="21"/>
      <c r="C22" s="21"/>
      <c r="D22" s="21"/>
      <c r="E22" s="21"/>
      <c r="F22" s="21"/>
    </row>
    <row r="23" spans="1:6" ht="16.5">
      <c r="A23" s="21" t="s">
        <v>5</v>
      </c>
      <c r="B23" s="21" t="s">
        <v>25</v>
      </c>
      <c r="C23" s="21"/>
      <c r="D23" s="21"/>
      <c r="E23" s="21"/>
      <c r="F23" s="21"/>
    </row>
    <row r="25" ht="16.5">
      <c r="B25" s="21" t="s">
        <v>36</v>
      </c>
    </row>
    <row r="26" ht="16.5">
      <c r="B26" s="21" t="s">
        <v>37</v>
      </c>
    </row>
    <row r="27" ht="16.5">
      <c r="B27" s="21" t="s">
        <v>38</v>
      </c>
    </row>
  </sheetData>
  <sheetProtection selectLockedCells="1" selectUnlockedCells="1"/>
  <mergeCells count="8">
    <mergeCell ref="P8:Q8"/>
    <mergeCell ref="A15:B15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K16" sqref="K16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67"/>
      <c r="C1" s="25">
        <v>42125</v>
      </c>
    </row>
    <row r="2" ht="11.25">
      <c r="C2" s="26"/>
    </row>
    <row r="3" spans="3:5" ht="11.25">
      <c r="C3" s="27" t="s">
        <v>32</v>
      </c>
      <c r="D3" s="28">
        <v>42125</v>
      </c>
      <c r="E3" s="68">
        <v>51.7029</v>
      </c>
    </row>
    <row r="4" spans="3:5" ht="11.25">
      <c r="C4" s="27" t="s">
        <v>32</v>
      </c>
      <c r="D4" s="28">
        <v>41760</v>
      </c>
      <c r="E4" s="68">
        <v>35.7227</v>
      </c>
    </row>
    <row r="5" spans="2:5" ht="15.75">
      <c r="B5" s="29" t="s">
        <v>33</v>
      </c>
      <c r="D5" s="30"/>
      <c r="E5" s="31">
        <f>E3/E4</f>
        <v>1.4473402066473138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41760</v>
      </c>
      <c r="D8" s="92"/>
      <c r="E8" s="92"/>
      <c r="F8" s="93" t="s">
        <v>34</v>
      </c>
      <c r="G8" s="93"/>
      <c r="H8" s="93"/>
      <c r="I8" s="92">
        <v>42125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39" t="s">
        <v>14</v>
      </c>
      <c r="C10" s="7">
        <v>2528771</v>
      </c>
      <c r="D10" s="41">
        <v>4679541</v>
      </c>
      <c r="E10" s="42">
        <v>6614333</v>
      </c>
      <c r="F10" s="43">
        <f>C10*$E$5</f>
        <v>3659991.9417037345</v>
      </c>
      <c r="G10" s="44">
        <f>D10*$E$5</f>
        <v>6772887.837954577</v>
      </c>
      <c r="H10" s="45">
        <f>E10*$E$5</f>
        <v>9573190.091054147</v>
      </c>
      <c r="I10" s="46">
        <v>3580681.9</v>
      </c>
      <c r="J10" s="44">
        <v>7512490.82</v>
      </c>
      <c r="K10" s="7">
        <v>10062398.22</v>
      </c>
      <c r="L10" s="47">
        <f>IF(F10&lt;0.01,0,I10/F10)</f>
        <v>0.9783305419883478</v>
      </c>
      <c r="M10" s="48">
        <f>IF((ABS(L10)&lt;0.00001),0,(I10-F10))</f>
        <v>-79310.04170373455</v>
      </c>
      <c r="N10" s="49">
        <f>IF(G10&lt;0.0001,0,J10/G10)</f>
        <v>1.1092005359812342</v>
      </c>
      <c r="O10" s="48">
        <f aca="true" t="shared" si="0" ref="O10:O15">IF(ABS(N10)&lt;0.01,0,(J10-G10))</f>
        <v>739602.9820454232</v>
      </c>
      <c r="P10" s="49">
        <f>IF(H10&lt;0.01,0,K10/H10)</f>
        <v>1.0511018922942943</v>
      </c>
      <c r="Q10" s="48">
        <f aca="true" t="shared" si="1" ref="Q10:Q15">IF(ABS(P10)&lt;0.0001,0,(K10-H10))</f>
        <v>489208.12894585356</v>
      </c>
    </row>
    <row r="11" spans="1:17" s="50" customFormat="1" ht="19.5" customHeight="1">
      <c r="A11" s="38" t="s">
        <v>15</v>
      </c>
      <c r="B11" s="39" t="s">
        <v>16</v>
      </c>
      <c r="C11" s="7">
        <v>1451159</v>
      </c>
      <c r="D11" s="41">
        <v>2426398</v>
      </c>
      <c r="E11" s="42">
        <v>3270649</v>
      </c>
      <c r="F11" s="43">
        <f>C11*$E$5</f>
        <v>2100320.7669381094</v>
      </c>
      <c r="G11" s="44">
        <f>D11*$E$5</f>
        <v>3511823.382728629</v>
      </c>
      <c r="H11" s="45">
        <f>E11*$E$5</f>
        <v>4733741.79953083</v>
      </c>
      <c r="I11" s="46">
        <v>1766345.8</v>
      </c>
      <c r="J11" s="44">
        <v>3364883.45</v>
      </c>
      <c r="K11" s="7">
        <v>4234827.45</v>
      </c>
      <c r="L11" s="47">
        <f>IF(F11&lt;0.01,0,I11/F11)</f>
        <v>0.840988589840501</v>
      </c>
      <c r="M11" s="48">
        <f>IF((ABS(L11)&lt;0.00001),0,(I11-F11))</f>
        <v>-333974.96693810937</v>
      </c>
      <c r="N11" s="49">
        <f>IF(G11&lt;0.0001,0,J11/G11)</f>
        <v>0.958158507215571</v>
      </c>
      <c r="O11" s="48">
        <f t="shared" si="0"/>
        <v>-146939.93272862863</v>
      </c>
      <c r="P11" s="49">
        <f>IF(H11&lt;0.01,0,K11/H11)</f>
        <v>0.8946046551207592</v>
      </c>
      <c r="Q11" s="48">
        <f t="shared" si="1"/>
        <v>-498914.34953083005</v>
      </c>
    </row>
    <row r="12" spans="1:17" s="50" customFormat="1" ht="19.5" customHeight="1">
      <c r="A12" s="38" t="s">
        <v>15</v>
      </c>
      <c r="B12" s="39" t="s">
        <v>17</v>
      </c>
      <c r="C12" s="69">
        <v>575009.8</v>
      </c>
      <c r="D12">
        <v>894306.16</v>
      </c>
      <c r="E12" s="42">
        <v>1071597.16</v>
      </c>
      <c r="F12" s="43">
        <f>C12*$E$5</f>
        <v>832234.8027562306</v>
      </c>
      <c r="G12" s="44">
        <f>D12*$E$5</f>
        <v>1294365.2624203658</v>
      </c>
      <c r="H12" s="45">
        <f>E12*$E$5</f>
        <v>1550965.6549970745</v>
      </c>
      <c r="I12" s="46">
        <v>712752.3</v>
      </c>
      <c r="J12" s="70">
        <v>1398773.3</v>
      </c>
      <c r="K12" s="7">
        <v>1999204.9</v>
      </c>
      <c r="L12" s="47">
        <f>IF(F12&lt;0.01,0,I12/F12)</f>
        <v>0.8564317397439721</v>
      </c>
      <c r="M12" s="48">
        <f>IF((ABS(L12)&lt;0.00001),0,(I12-F12))</f>
        <v>-119482.50275623053</v>
      </c>
      <c r="N12" s="49">
        <f>IF(G12&lt;0.0001,0,J12/G12)</f>
        <v>1.0806635040439814</v>
      </c>
      <c r="O12" s="48">
        <f t="shared" si="0"/>
        <v>104408.03757963423</v>
      </c>
      <c r="P12" s="49">
        <f>IF(H12&lt;0.01,0,K12/H12)</f>
        <v>1.2890065576621494</v>
      </c>
      <c r="Q12" s="48">
        <f t="shared" si="1"/>
        <v>448239.2450029254</v>
      </c>
    </row>
    <row r="13" spans="1:17" s="50" customFormat="1" ht="19.5" customHeight="1">
      <c r="A13" s="51" t="s">
        <v>15</v>
      </c>
      <c r="B13" s="52" t="s">
        <v>39</v>
      </c>
      <c r="C13" s="53"/>
      <c r="D13" s="54"/>
      <c r="E13" s="55">
        <v>0</v>
      </c>
      <c r="F13" s="43">
        <f>C13*$E$5</f>
        <v>0</v>
      </c>
      <c r="G13" s="44">
        <f>D13*$E$5</f>
        <v>0</v>
      </c>
      <c r="H13" s="45">
        <f>E13*$E$5</f>
        <v>0</v>
      </c>
      <c r="I13" s="46"/>
      <c r="J13" s="44"/>
      <c r="K13" s="71">
        <v>58654.9</v>
      </c>
      <c r="L13" s="47">
        <f>IF(F13&lt;0.01,0,I13/F13)</f>
        <v>0</v>
      </c>
      <c r="M13" s="48">
        <f>IF((ABS(L13)&lt;0.00001),0,(I13-F13))</f>
        <v>0</v>
      </c>
      <c r="N13" s="49">
        <f>IF(G13&lt;0.0001,0,J13/G13)</f>
        <v>0</v>
      </c>
      <c r="O13" s="48">
        <f t="shared" si="0"/>
        <v>0</v>
      </c>
      <c r="P13" s="49">
        <f>IF(H13&lt;0.01,0,K13/H13)</f>
        <v>0</v>
      </c>
      <c r="Q13" s="48">
        <f t="shared" si="1"/>
        <v>0</v>
      </c>
    </row>
    <row r="14" spans="1:17" s="50" customFormat="1" ht="19.5" customHeight="1">
      <c r="A14" s="38"/>
      <c r="B14" s="56" t="s">
        <v>35</v>
      </c>
      <c r="C14" s="7"/>
      <c r="D14" s="41"/>
      <c r="E14" s="42"/>
      <c r="F14" s="43">
        <f>C14*$E$5</f>
        <v>0</v>
      </c>
      <c r="G14" s="44">
        <f>D14*$E$5</f>
        <v>0</v>
      </c>
      <c r="H14" s="45">
        <f>E14*$E$5</f>
        <v>0</v>
      </c>
      <c r="I14" s="46"/>
      <c r="J14" s="44"/>
      <c r="K14" s="57"/>
      <c r="L14" s="47">
        <f>IF(F14&lt;0.01,0,I14/F14)</f>
        <v>0</v>
      </c>
      <c r="M14" s="48">
        <f>IF((ABS(L14)&lt;0.00001),0,(I14-F14))</f>
        <v>0</v>
      </c>
      <c r="N14" s="49">
        <f>IF(G14&lt;0.0001,0,J14/G14)</f>
        <v>0</v>
      </c>
      <c r="O14" s="48">
        <f t="shared" si="0"/>
        <v>0</v>
      </c>
      <c r="P14" s="49">
        <f>IF(H14&lt;0.01,0,K14/H14)</f>
        <v>0</v>
      </c>
      <c r="Q14" s="48">
        <f t="shared" si="1"/>
        <v>0</v>
      </c>
    </row>
    <row r="15" spans="1:17" s="66" customFormat="1" ht="19.5" customHeight="1">
      <c r="A15" s="95" t="s">
        <v>19</v>
      </c>
      <c r="B15" s="95"/>
      <c r="C15" s="58">
        <f aca="true" t="shared" si="2" ref="C15:K15">SUM(C10:C14)</f>
        <v>4554939.8</v>
      </c>
      <c r="D15" s="59">
        <f t="shared" si="2"/>
        <v>8000245.16</v>
      </c>
      <c r="E15" s="60">
        <f t="shared" si="2"/>
        <v>10956579.16</v>
      </c>
      <c r="F15" s="58">
        <f t="shared" si="2"/>
        <v>6592547.511398074</v>
      </c>
      <c r="G15" s="59">
        <f t="shared" si="2"/>
        <v>11579076.483103571</v>
      </c>
      <c r="H15" s="60">
        <f t="shared" si="2"/>
        <v>15857897.545582052</v>
      </c>
      <c r="I15" s="58">
        <f t="shared" si="2"/>
        <v>6059780</v>
      </c>
      <c r="J15" s="59">
        <f t="shared" si="2"/>
        <v>12276147.57</v>
      </c>
      <c r="K15" s="60">
        <f t="shared" si="2"/>
        <v>16355085.470000003</v>
      </c>
      <c r="L15" s="61">
        <f>I15/F15</f>
        <v>0.9191863979020318</v>
      </c>
      <c r="M15" s="62">
        <f>IF((ABS(L15)&lt;0.01),0,(I15-F15))</f>
        <v>-532767.5113980742</v>
      </c>
      <c r="N15" s="63">
        <f>J15/G15</f>
        <v>1.0602009225790683</v>
      </c>
      <c r="O15" s="62">
        <f t="shared" si="0"/>
        <v>697071.0868964288</v>
      </c>
      <c r="P15" s="64">
        <f>K15/H15</f>
        <v>1.0313527012637602</v>
      </c>
      <c r="Q15" s="65">
        <f t="shared" si="1"/>
        <v>497187.9244179502</v>
      </c>
    </row>
    <row r="16" ht="38.25" customHeight="1">
      <c r="K16" s="69"/>
    </row>
    <row r="17" spans="1:6" ht="16.5">
      <c r="A17" s="21" t="s">
        <v>20</v>
      </c>
      <c r="B17" s="21" t="s">
        <v>21</v>
      </c>
      <c r="C17" s="21"/>
      <c r="D17" s="21"/>
      <c r="E17" s="21"/>
      <c r="F17" s="21"/>
    </row>
    <row r="19" spans="1:6" ht="16.5">
      <c r="A19" s="21" t="s">
        <v>22</v>
      </c>
      <c r="B19" s="21" t="s">
        <v>23</v>
      </c>
      <c r="C19" s="21"/>
      <c r="D19" s="21"/>
      <c r="E19" s="21"/>
      <c r="F19" s="21"/>
    </row>
    <row r="20" spans="1:6" ht="16.5">
      <c r="A20" s="21"/>
      <c r="B20" s="21"/>
      <c r="C20" s="21"/>
      <c r="D20" s="21"/>
      <c r="E20" s="21"/>
      <c r="F20" s="21"/>
    </row>
    <row r="21" spans="1:6" ht="16.5">
      <c r="A21" s="21" t="s">
        <v>10</v>
      </c>
      <c r="B21" s="21" t="s">
        <v>24</v>
      </c>
      <c r="C21" s="21"/>
      <c r="D21" s="21"/>
      <c r="E21" s="21"/>
      <c r="F21" s="21"/>
    </row>
    <row r="22" spans="1:6" ht="16.5">
      <c r="A22" s="21"/>
      <c r="B22" s="21"/>
      <c r="C22" s="21"/>
      <c r="D22" s="21"/>
      <c r="E22" s="21"/>
      <c r="F22" s="21"/>
    </row>
    <row r="23" spans="1:6" ht="16.5">
      <c r="A23" s="21" t="s">
        <v>5</v>
      </c>
      <c r="B23" s="21" t="s">
        <v>25</v>
      </c>
      <c r="C23" s="21"/>
      <c r="D23" s="21"/>
      <c r="E23" s="21"/>
      <c r="F23" s="21"/>
    </row>
    <row r="25" ht="16.5">
      <c r="B25" s="21" t="s">
        <v>36</v>
      </c>
    </row>
    <row r="26" ht="16.5">
      <c r="B26" s="21" t="s">
        <v>37</v>
      </c>
    </row>
    <row r="27" ht="16.5">
      <c r="B27" s="21" t="s">
        <v>38</v>
      </c>
    </row>
  </sheetData>
  <sheetProtection selectLockedCells="1" selectUnlockedCells="1"/>
  <mergeCells count="8">
    <mergeCell ref="P8:Q8"/>
    <mergeCell ref="A15:B15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B1">
      <selection activeCell="M17" sqref="M17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67"/>
      <c r="C1" s="25">
        <v>42156</v>
      </c>
    </row>
    <row r="2" ht="11.25">
      <c r="C2" s="26"/>
    </row>
    <row r="3" spans="3:5" ht="11.25">
      <c r="C3" s="27" t="s">
        <v>32</v>
      </c>
      <c r="D3" s="28">
        <v>42156</v>
      </c>
      <c r="E3" s="68">
        <v>52.9716</v>
      </c>
    </row>
    <row r="4" spans="3:5" ht="11.25">
      <c r="C4" s="27" t="s">
        <v>32</v>
      </c>
      <c r="D4" s="28">
        <v>41791</v>
      </c>
      <c r="E4" s="68">
        <v>34.7352</v>
      </c>
    </row>
    <row r="5" spans="2:5" ht="15.75">
      <c r="B5" s="29" t="s">
        <v>33</v>
      </c>
      <c r="D5" s="30"/>
      <c r="E5" s="31">
        <f>E3/E4</f>
        <v>1.5250120914806884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41791</v>
      </c>
      <c r="D8" s="92"/>
      <c r="E8" s="92"/>
      <c r="F8" s="93" t="s">
        <v>34</v>
      </c>
      <c r="G8" s="93"/>
      <c r="H8" s="93"/>
      <c r="I8" s="92">
        <v>42156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39" t="s">
        <v>14</v>
      </c>
      <c r="C10" s="96">
        <v>2773487</v>
      </c>
      <c r="D10" s="101">
        <v>4848389</v>
      </c>
      <c r="E10" s="108">
        <v>8680324</v>
      </c>
      <c r="F10" s="43">
        <f>C10*$E$5</f>
        <v>4229601.2105645</v>
      </c>
      <c r="G10" s="44">
        <f>D10*$E$5</f>
        <v>7393851.849201963</v>
      </c>
      <c r="H10" s="45">
        <f>E10*$E$5</f>
        <v>13237599.057970015</v>
      </c>
      <c r="I10" s="109">
        <v>4368306.7</v>
      </c>
      <c r="J10" s="104">
        <v>8102706.7</v>
      </c>
      <c r="K10" s="99">
        <v>12462491.9</v>
      </c>
      <c r="L10" s="47">
        <f>IF(F10&lt;0.01,0,I10/F10)</f>
        <v>1.0327939875487666</v>
      </c>
      <c r="M10" s="48">
        <f>IF((ABS(L10)&lt;0.00001),0,(I10-F10))</f>
        <v>138705.48943550047</v>
      </c>
      <c r="N10" s="49">
        <f>IF(G10&lt;0.0001,0,J10/G10)</f>
        <v>1.0958708485448685</v>
      </c>
      <c r="O10" s="48">
        <f aca="true" t="shared" si="0" ref="O10:O15">IF(ABS(N10)&lt;0.01,0,(J10-G10))</f>
        <v>708854.8507980369</v>
      </c>
      <c r="P10" s="49">
        <f>IF(H10&lt;0.01,0,K10/H10)</f>
        <v>0.9414465452099229</v>
      </c>
      <c r="Q10" s="48">
        <f aca="true" t="shared" si="1" ref="Q10:Q15">IF(ABS(P10)&lt;0.0001,0,(K10-H10))</f>
        <v>-775107.157970015</v>
      </c>
    </row>
    <row r="11" spans="1:17" s="50" customFormat="1" ht="19.5" customHeight="1">
      <c r="A11" s="38" t="s">
        <v>15</v>
      </c>
      <c r="B11" s="39" t="s">
        <v>16</v>
      </c>
      <c r="C11" s="96">
        <v>1141815</v>
      </c>
      <c r="D11" s="101">
        <v>2510914</v>
      </c>
      <c r="E11" s="108">
        <v>3456532</v>
      </c>
      <c r="F11" s="43">
        <f>C11*$E$5</f>
        <v>1741281.6812340221</v>
      </c>
      <c r="G11" s="44">
        <f>D11*$E$5</f>
        <v>3829174.210668141</v>
      </c>
      <c r="H11" s="45">
        <f>E11*$E$5</f>
        <v>5271253.094589927</v>
      </c>
      <c r="I11" s="109">
        <v>2311866.8</v>
      </c>
      <c r="J11" s="104">
        <v>3116925.2</v>
      </c>
      <c r="K11" s="99">
        <v>4750048.3</v>
      </c>
      <c r="L11" s="47">
        <f>IF(F11&lt;0.01,0,I11/F11)</f>
        <v>1.3276811126627208</v>
      </c>
      <c r="M11" s="48">
        <f>IF((ABS(L11)&lt;0.00001),0,(I11-F11))</f>
        <v>570585.1187659777</v>
      </c>
      <c r="N11" s="49">
        <f>IF(G11&lt;0.0001,0,J11/G11)</f>
        <v>0.8139940959897297</v>
      </c>
      <c r="O11" s="48">
        <f t="shared" si="0"/>
        <v>-712249.0106681408</v>
      </c>
      <c r="P11" s="49">
        <f>IF(H11&lt;0.01,0,K11/H11)</f>
        <v>0.9011231702904081</v>
      </c>
      <c r="Q11" s="48">
        <f t="shared" si="1"/>
        <v>-521204.7945899274</v>
      </c>
    </row>
    <row r="12" spans="1:17" s="50" customFormat="1" ht="19.5" customHeight="1">
      <c r="A12" s="38" t="s">
        <v>15</v>
      </c>
      <c r="B12" s="39" t="s">
        <v>17</v>
      </c>
      <c r="C12" s="99">
        <v>309163</v>
      </c>
      <c r="D12" s="101">
        <v>588702</v>
      </c>
      <c r="E12" s="108">
        <v>771061.5</v>
      </c>
      <c r="F12" s="43">
        <f>C12*$E$5</f>
        <v>471477.31323844404</v>
      </c>
      <c r="G12" s="44">
        <f>D12*$E$5</f>
        <v>897777.6682788642</v>
      </c>
      <c r="H12" s="45">
        <f>E12*$E$5</f>
        <v>1175878.1107752367</v>
      </c>
      <c r="I12" s="109">
        <v>986598.3</v>
      </c>
      <c r="J12" s="107">
        <v>1591177.49</v>
      </c>
      <c r="K12" s="99">
        <v>2345480.87</v>
      </c>
      <c r="L12" s="47">
        <f>IF(F12&lt;0.01,0,I12/F12)</f>
        <v>2.092567918535329</v>
      </c>
      <c r="M12" s="48">
        <f>IF((ABS(L12)&lt;0.00001),0,(I12-F12))</f>
        <v>515120.986761556</v>
      </c>
      <c r="N12" s="49">
        <f>IF(G12&lt;0.0001,0,J12/G12)</f>
        <v>1.7723513807716529</v>
      </c>
      <c r="O12" s="48">
        <f t="shared" si="0"/>
        <v>693399.8217211358</v>
      </c>
      <c r="P12" s="49">
        <f>IF(H12&lt;0.01,0,K12/H12)</f>
        <v>1.9946632635704595</v>
      </c>
      <c r="Q12" s="48">
        <f t="shared" si="1"/>
        <v>1169602.7592247634</v>
      </c>
    </row>
    <row r="13" spans="1:17" s="50" customFormat="1" ht="19.5" customHeight="1">
      <c r="A13" s="51" t="s">
        <v>15</v>
      </c>
      <c r="B13" s="52" t="s">
        <v>39</v>
      </c>
      <c r="C13" s="99">
        <v>218304</v>
      </c>
      <c r="D13" s="101">
        <v>292220</v>
      </c>
      <c r="E13" s="108">
        <v>470692</v>
      </c>
      <c r="F13" s="43">
        <f>C13*$E$5</f>
        <v>332916.2396186002</v>
      </c>
      <c r="G13" s="44">
        <f>D13*$E$5</f>
        <v>445639.03337248677</v>
      </c>
      <c r="H13" s="45">
        <f>E13*$E$5</f>
        <v>717810.9913632282</v>
      </c>
      <c r="I13" s="110">
        <v>236556</v>
      </c>
      <c r="J13" s="104">
        <v>662517</v>
      </c>
      <c r="K13" s="99">
        <v>1084435</v>
      </c>
      <c r="L13" s="47">
        <f>IF(F13&lt;0.01,0,I13/F13)</f>
        <v>0.7105571067095026</v>
      </c>
      <c r="M13" s="48">
        <f>IF((ABS(L13)&lt;0.00001),0,(I13-F13))</f>
        <v>-96360.23961860017</v>
      </c>
      <c r="N13" s="49">
        <f>IF(G13&lt;0.0001,0,J13/G13)</f>
        <v>1.4866673482038457</v>
      </c>
      <c r="O13" s="48">
        <f t="shared" si="0"/>
        <v>216877.96662751323</v>
      </c>
      <c r="P13" s="49">
        <f>IF(H13&lt;0.01,0,K13/H13)</f>
        <v>1.5107528486579722</v>
      </c>
      <c r="Q13" s="48">
        <f t="shared" si="1"/>
        <v>366624.0086367718</v>
      </c>
    </row>
    <row r="14" spans="1:17" s="50" customFormat="1" ht="19.5" customHeight="1">
      <c r="A14" s="38"/>
      <c r="B14" s="56" t="s">
        <v>40</v>
      </c>
      <c r="C14" s="99">
        <v>318286</v>
      </c>
      <c r="D14" s="101">
        <v>458313</v>
      </c>
      <c r="E14" s="108">
        <v>819098</v>
      </c>
      <c r="F14" s="43">
        <f>C14*$E$5</f>
        <v>485389.99854902236</v>
      </c>
      <c r="G14" s="44">
        <f>D14*$E$5</f>
        <v>698932.8666827887</v>
      </c>
      <c r="H14" s="45">
        <f>E14*$E$5</f>
        <v>1249134.3541076488</v>
      </c>
      <c r="I14" s="111">
        <v>294024</v>
      </c>
      <c r="J14" s="104">
        <v>518413.2</v>
      </c>
      <c r="K14" s="99">
        <v>629396.2</v>
      </c>
      <c r="L14" s="47">
        <f>IF(F14&lt;0.01,0,I14/F14)</f>
        <v>0.6057479570632414</v>
      </c>
      <c r="M14" s="48">
        <f>IF((ABS(L14)&lt;0.00001),0,(I14-F14))</f>
        <v>-191365.99854902236</v>
      </c>
      <c r="N14" s="49">
        <f>IF(G14&lt;0.0001,0,J14/G14)</f>
        <v>0.7417210217348131</v>
      </c>
      <c r="O14" s="48">
        <f t="shared" si="0"/>
        <v>-180519.6666827887</v>
      </c>
      <c r="P14" s="49">
        <f>IF(H14&lt;0.01,0,K14/H14)</f>
        <v>0.5038658955542259</v>
      </c>
      <c r="Q14" s="48">
        <f t="shared" si="1"/>
        <v>-619738.1541076489</v>
      </c>
    </row>
    <row r="15" spans="1:17" s="66" customFormat="1" ht="19.5" customHeight="1">
      <c r="A15" s="95" t="s">
        <v>19</v>
      </c>
      <c r="B15" s="95"/>
      <c r="C15" s="58">
        <f aca="true" t="shared" si="2" ref="C15:K15">SUM(C10:C14)</f>
        <v>4761055</v>
      </c>
      <c r="D15" s="59">
        <f t="shared" si="2"/>
        <v>8698538</v>
      </c>
      <c r="E15" s="60">
        <f t="shared" si="2"/>
        <v>14197707.5</v>
      </c>
      <c r="F15" s="58">
        <f t="shared" si="2"/>
        <v>7260666.443204589</v>
      </c>
      <c r="G15" s="59">
        <f t="shared" si="2"/>
        <v>13265375.628204243</v>
      </c>
      <c r="H15" s="60">
        <f t="shared" si="2"/>
        <v>21651675.608806055</v>
      </c>
      <c r="I15" s="58">
        <f t="shared" si="2"/>
        <v>8197351.8</v>
      </c>
      <c r="J15" s="59">
        <f t="shared" si="2"/>
        <v>13991739.59</v>
      </c>
      <c r="K15" s="60">
        <f t="shared" si="2"/>
        <v>21271852.27</v>
      </c>
      <c r="L15" s="61">
        <f>I15/F15</f>
        <v>1.1290081790869313</v>
      </c>
      <c r="M15" s="62">
        <f>IF((ABS(L15)&lt;0.01),0,(I15-F15))</f>
        <v>936685.3567954106</v>
      </c>
      <c r="N15" s="63">
        <f>J15/G15</f>
        <v>1.054756380984146</v>
      </c>
      <c r="O15" s="62">
        <f t="shared" si="0"/>
        <v>726363.9617957566</v>
      </c>
      <c r="P15" s="64">
        <f>K15/H15</f>
        <v>0.982457554525176</v>
      </c>
      <c r="Q15" s="65">
        <f t="shared" si="1"/>
        <v>-379823.3388060555</v>
      </c>
    </row>
    <row r="16" ht="38.25" customHeight="1"/>
    <row r="17" spans="1:6" ht="16.5">
      <c r="A17" s="21" t="s">
        <v>20</v>
      </c>
      <c r="B17" s="21" t="s">
        <v>21</v>
      </c>
      <c r="C17" s="21"/>
      <c r="D17" s="21"/>
      <c r="E17" s="21"/>
      <c r="F17" s="21"/>
    </row>
    <row r="19" spans="1:6" ht="16.5">
      <c r="A19" s="21" t="s">
        <v>22</v>
      </c>
      <c r="B19" s="21" t="s">
        <v>23</v>
      </c>
      <c r="C19" s="21"/>
      <c r="D19" s="21"/>
      <c r="E19" s="21"/>
      <c r="F19" s="21"/>
    </row>
    <row r="20" spans="1:6" ht="16.5">
      <c r="A20" s="21"/>
      <c r="B20" s="21"/>
      <c r="C20" s="21"/>
      <c r="D20" s="21"/>
      <c r="E20" s="21"/>
      <c r="F20" s="21"/>
    </row>
    <row r="21" spans="1:6" ht="16.5">
      <c r="A21" s="21" t="s">
        <v>10</v>
      </c>
      <c r="B21" s="21" t="s">
        <v>24</v>
      </c>
      <c r="C21" s="21"/>
      <c r="D21" s="21"/>
      <c r="E21" s="21"/>
      <c r="F21" s="21"/>
    </row>
    <row r="22" spans="1:6" ht="16.5">
      <c r="A22" s="21"/>
      <c r="B22" s="21"/>
      <c r="C22" s="21"/>
      <c r="D22" s="21"/>
      <c r="E22" s="21"/>
      <c r="F22" s="21"/>
    </row>
    <row r="23" spans="1:6" ht="16.5">
      <c r="A23" s="21" t="s">
        <v>5</v>
      </c>
      <c r="B23" s="21" t="s">
        <v>25</v>
      </c>
      <c r="C23" s="21"/>
      <c r="D23" s="21"/>
      <c r="E23" s="21"/>
      <c r="F23" s="21"/>
    </row>
    <row r="25" ht="16.5">
      <c r="B25" s="21" t="s">
        <v>36</v>
      </c>
    </row>
    <row r="26" ht="16.5">
      <c r="B26" s="21" t="s">
        <v>37</v>
      </c>
    </row>
    <row r="27" ht="16.5">
      <c r="B27" s="21" t="s">
        <v>38</v>
      </c>
    </row>
  </sheetData>
  <sheetProtection selectLockedCells="1" selectUnlockedCells="1"/>
  <mergeCells count="8">
    <mergeCell ref="P8:Q8"/>
    <mergeCell ref="A15:B15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M20" sqref="M20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67"/>
      <c r="C1" s="25">
        <v>42186</v>
      </c>
    </row>
    <row r="2" ht="11.25">
      <c r="C2" s="26"/>
    </row>
    <row r="3" spans="3:5" ht="11.25">
      <c r="C3" s="27" t="s">
        <v>32</v>
      </c>
      <c r="D3" s="28">
        <v>42186</v>
      </c>
      <c r="E3" s="68">
        <v>55.84</v>
      </c>
    </row>
    <row r="4" spans="3:5" ht="11.25">
      <c r="C4" s="27" t="s">
        <v>32</v>
      </c>
      <c r="D4" s="28">
        <v>41821</v>
      </c>
      <c r="E4" s="68">
        <v>33.84</v>
      </c>
    </row>
    <row r="5" spans="2:5" ht="15.75">
      <c r="B5" s="29" t="s">
        <v>33</v>
      </c>
      <c r="D5" s="30"/>
      <c r="E5" s="31">
        <f>E3/E4</f>
        <v>1.6501182033096926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41821</v>
      </c>
      <c r="D8" s="92"/>
      <c r="E8" s="92"/>
      <c r="F8" s="93" t="s">
        <v>34</v>
      </c>
      <c r="G8" s="93"/>
      <c r="H8" s="93"/>
      <c r="I8" s="92">
        <v>42186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39" t="s">
        <v>14</v>
      </c>
      <c r="C10" s="99">
        <v>2317378</v>
      </c>
      <c r="D10" s="101">
        <v>4195175</v>
      </c>
      <c r="E10" s="99">
        <v>7227047.8</v>
      </c>
      <c r="F10" s="43">
        <f aca="true" t="shared" si="0" ref="F10:F15">C10*$E$5</f>
        <v>3823947.621749409</v>
      </c>
      <c r="G10" s="44">
        <f aca="true" t="shared" si="1" ref="G10:G15">D10*$E$5</f>
        <v>6922534.63356974</v>
      </c>
      <c r="H10" s="45">
        <f aca="true" t="shared" si="2" ref="H10:H15">E10*$E$5</f>
        <v>11925483.130969265</v>
      </c>
      <c r="I10" s="99">
        <v>3158494.4</v>
      </c>
      <c r="J10" s="104">
        <v>5205274.4</v>
      </c>
      <c r="K10" s="106">
        <v>9955943.8</v>
      </c>
      <c r="L10" s="47">
        <f aca="true" t="shared" si="3" ref="L10:L15">IF(F10&lt;0.01,0,I10/F10)</f>
        <v>0.8259774223986435</v>
      </c>
      <c r="M10" s="48">
        <f aca="true" t="shared" si="4" ref="M10:M15">IF((ABS(L10)&lt;0.00001),0,(I10-F10))</f>
        <v>-665453.2217494091</v>
      </c>
      <c r="N10" s="49">
        <f aca="true" t="shared" si="5" ref="N10:N15">IF(G10&lt;0.0001,0,J10/G10)</f>
        <v>0.7519318682434384</v>
      </c>
      <c r="O10" s="48">
        <f aca="true" t="shared" si="6" ref="O10:O16">IF(ABS(N10)&lt;0.01,0,(J10-G10))</f>
        <v>-1717260.2335697394</v>
      </c>
      <c r="P10" s="49">
        <f aca="true" t="shared" si="7" ref="P10:P15">IF(H10&lt;0.01,0,K10/H10)</f>
        <v>0.8348461601648178</v>
      </c>
      <c r="Q10" s="48">
        <f aca="true" t="shared" si="8" ref="Q10:Q16">IF(ABS(P10)&lt;0.0001,0,(K10-H10))</f>
        <v>-1969539.3309692647</v>
      </c>
    </row>
    <row r="11" spans="1:17" s="50" customFormat="1" ht="19.5" customHeight="1">
      <c r="A11" s="38" t="s">
        <v>15</v>
      </c>
      <c r="B11" s="39" t="s">
        <v>16</v>
      </c>
      <c r="C11" s="99">
        <v>1190143</v>
      </c>
      <c r="D11" s="101">
        <v>2196338</v>
      </c>
      <c r="E11" s="99">
        <v>4163305.6</v>
      </c>
      <c r="F11" s="43">
        <f t="shared" si="0"/>
        <v>1963876.6288416076</v>
      </c>
      <c r="G11" s="44">
        <f t="shared" si="1"/>
        <v>3624217.3144208035</v>
      </c>
      <c r="H11" s="45">
        <f t="shared" si="2"/>
        <v>6869946.356501182</v>
      </c>
      <c r="I11" s="99">
        <v>1775811.6</v>
      </c>
      <c r="J11" s="104">
        <v>3202581.2</v>
      </c>
      <c r="K11" s="106">
        <v>5427245</v>
      </c>
      <c r="L11" s="47">
        <f t="shared" si="3"/>
        <v>0.9042378599145825</v>
      </c>
      <c r="M11" s="48">
        <f t="shared" si="4"/>
        <v>-188065.0288416075</v>
      </c>
      <c r="N11" s="49">
        <f t="shared" si="5"/>
        <v>0.8836614700936646</v>
      </c>
      <c r="O11" s="48">
        <f t="shared" si="6"/>
        <v>-421636.11442080326</v>
      </c>
      <c r="P11" s="49">
        <f t="shared" si="7"/>
        <v>0.7899981627751836</v>
      </c>
      <c r="Q11" s="48">
        <f t="shared" si="8"/>
        <v>-1442701.3565011816</v>
      </c>
    </row>
    <row r="12" spans="1:17" s="50" customFormat="1" ht="19.5" customHeight="1">
      <c r="A12" s="38" t="s">
        <v>15</v>
      </c>
      <c r="B12" s="39" t="s">
        <v>17</v>
      </c>
      <c r="C12" s="100">
        <v>564778</v>
      </c>
      <c r="D12" s="102">
        <v>871479</v>
      </c>
      <c r="E12" s="99">
        <v>1455937</v>
      </c>
      <c r="F12" s="43">
        <f t="shared" si="0"/>
        <v>931950.4586288416</v>
      </c>
      <c r="G12" s="44">
        <f t="shared" si="1"/>
        <v>1438043.3617021276</v>
      </c>
      <c r="H12" s="45">
        <f t="shared" si="2"/>
        <v>2402468.1465721037</v>
      </c>
      <c r="I12" s="99">
        <v>935876.58</v>
      </c>
      <c r="J12" s="105">
        <v>1549716.52</v>
      </c>
      <c r="K12" s="99">
        <v>2957451.02</v>
      </c>
      <c r="L12" s="47">
        <f t="shared" si="3"/>
        <v>1.004212800514026</v>
      </c>
      <c r="M12" s="48">
        <f t="shared" si="4"/>
        <v>3926.1213711583987</v>
      </c>
      <c r="N12" s="49">
        <f t="shared" si="5"/>
        <v>1.077656321966322</v>
      </c>
      <c r="O12" s="48">
        <f t="shared" si="6"/>
        <v>111673.1582978724</v>
      </c>
      <c r="P12" s="49">
        <f t="shared" si="7"/>
        <v>1.2310052993708818</v>
      </c>
      <c r="Q12" s="48">
        <f t="shared" si="8"/>
        <v>554982.8734278963</v>
      </c>
    </row>
    <row r="13" spans="1:17" s="50" customFormat="1" ht="19.5" customHeight="1">
      <c r="A13" s="51" t="s">
        <v>15</v>
      </c>
      <c r="B13" s="52" t="s">
        <v>39</v>
      </c>
      <c r="C13" s="99">
        <v>116624</v>
      </c>
      <c r="D13" s="103">
        <v>214271.36</v>
      </c>
      <c r="E13" s="99">
        <v>349749.36</v>
      </c>
      <c r="F13" s="43">
        <f t="shared" si="0"/>
        <v>192443.38534278958</v>
      </c>
      <c r="G13" s="44">
        <f t="shared" si="1"/>
        <v>353573.0715839243</v>
      </c>
      <c r="H13" s="45">
        <f t="shared" si="2"/>
        <v>577127.7855319148</v>
      </c>
      <c r="I13" s="99">
        <v>260764.5</v>
      </c>
      <c r="J13" s="104">
        <v>430332.5</v>
      </c>
      <c r="K13" s="96">
        <v>963723.5</v>
      </c>
      <c r="L13" s="47">
        <f t="shared" si="3"/>
        <v>1.3550192932613065</v>
      </c>
      <c r="M13" s="48">
        <f t="shared" si="4"/>
        <v>68321.11465721042</v>
      </c>
      <c r="N13" s="49">
        <f t="shared" si="5"/>
        <v>1.2170963644720214</v>
      </c>
      <c r="O13" s="48">
        <f t="shared" si="6"/>
        <v>76759.42841607571</v>
      </c>
      <c r="P13" s="49">
        <f t="shared" si="7"/>
        <v>1.6698615526053315</v>
      </c>
      <c r="Q13" s="48">
        <f t="shared" si="8"/>
        <v>386595.7144680852</v>
      </c>
    </row>
    <row r="14" spans="1:17" s="50" customFormat="1" ht="19.5" customHeight="1">
      <c r="A14" s="51" t="s">
        <v>15</v>
      </c>
      <c r="B14" s="52" t="s">
        <v>40</v>
      </c>
      <c r="C14" s="99">
        <v>302520</v>
      </c>
      <c r="D14" s="103">
        <v>597622</v>
      </c>
      <c r="E14" s="99">
        <v>674965</v>
      </c>
      <c r="F14" s="43">
        <f t="shared" si="0"/>
        <v>499193.75886524824</v>
      </c>
      <c r="G14" s="44">
        <f t="shared" si="1"/>
        <v>986146.9408983451</v>
      </c>
      <c r="H14" s="45">
        <f t="shared" si="2"/>
        <v>1113772.0330969268</v>
      </c>
      <c r="I14" s="99">
        <v>205708</v>
      </c>
      <c r="J14" s="104">
        <v>389884</v>
      </c>
      <c r="K14" s="99">
        <v>605497.26</v>
      </c>
      <c r="L14" s="47">
        <f t="shared" si="3"/>
        <v>0.41208047245544305</v>
      </c>
      <c r="M14" s="48">
        <f t="shared" si="4"/>
        <v>-293485.75886524824</v>
      </c>
      <c r="N14" s="49">
        <f t="shared" si="5"/>
        <v>0.39536095872774235</v>
      </c>
      <c r="O14" s="48">
        <f t="shared" si="6"/>
        <v>-596262.9408983451</v>
      </c>
      <c r="P14" s="49">
        <f t="shared" si="7"/>
        <v>0.5436455953345941</v>
      </c>
      <c r="Q14" s="48">
        <f t="shared" si="8"/>
        <v>-508274.77309692674</v>
      </c>
    </row>
    <row r="15" spans="1:17" s="50" customFormat="1" ht="19.5" customHeight="1">
      <c r="A15" s="38"/>
      <c r="B15" s="56" t="s">
        <v>35</v>
      </c>
      <c r="C15" s="7"/>
      <c r="D15" s="41"/>
      <c r="E15" s="42"/>
      <c r="F15" s="43">
        <f t="shared" si="0"/>
        <v>0</v>
      </c>
      <c r="G15" s="44">
        <f t="shared" si="1"/>
        <v>0</v>
      </c>
      <c r="H15" s="45">
        <f t="shared" si="2"/>
        <v>0</v>
      </c>
      <c r="I15"/>
      <c r="J15" s="44"/>
      <c r="K15" s="57"/>
      <c r="L15" s="47">
        <f t="shared" si="3"/>
        <v>0</v>
      </c>
      <c r="M15" s="48">
        <f t="shared" si="4"/>
        <v>0</v>
      </c>
      <c r="N15" s="49">
        <f t="shared" si="5"/>
        <v>0</v>
      </c>
      <c r="O15" s="48">
        <f t="shared" si="6"/>
        <v>0</v>
      </c>
      <c r="P15" s="49">
        <f t="shared" si="7"/>
        <v>0</v>
      </c>
      <c r="Q15" s="48">
        <f t="shared" si="8"/>
        <v>0</v>
      </c>
    </row>
    <row r="16" spans="1:17" s="66" customFormat="1" ht="19.5" customHeight="1">
      <c r="A16" s="95" t="s">
        <v>19</v>
      </c>
      <c r="B16" s="95"/>
      <c r="C16" s="58">
        <f aca="true" t="shared" si="9" ref="C16:K16">SUM(C10:C15)</f>
        <v>4491443</v>
      </c>
      <c r="D16" s="59">
        <f t="shared" si="9"/>
        <v>8074885.36</v>
      </c>
      <c r="E16" s="60">
        <f t="shared" si="9"/>
        <v>13871004.76</v>
      </c>
      <c r="F16" s="58">
        <f t="shared" si="9"/>
        <v>7411411.853427896</v>
      </c>
      <c r="G16" s="59">
        <f t="shared" si="9"/>
        <v>13324515.322174942</v>
      </c>
      <c r="H16" s="60">
        <f t="shared" si="9"/>
        <v>22888797.452671397</v>
      </c>
      <c r="I16" s="58">
        <f t="shared" si="9"/>
        <v>6336655.08</v>
      </c>
      <c r="J16" s="59">
        <f t="shared" si="9"/>
        <v>10777788.620000001</v>
      </c>
      <c r="K16" s="60">
        <f t="shared" si="9"/>
        <v>19909860.580000002</v>
      </c>
      <c r="L16" s="61">
        <f>I16/F16</f>
        <v>0.8549862300621164</v>
      </c>
      <c r="M16" s="62">
        <f>IF((ABS(L16)&lt;0.01),0,(I16-F16))</f>
        <v>-1074756.7734278962</v>
      </c>
      <c r="N16" s="63">
        <f>J16/G16</f>
        <v>0.808869092751417</v>
      </c>
      <c r="O16" s="62">
        <f t="shared" si="6"/>
        <v>-2546726.702174941</v>
      </c>
      <c r="P16" s="64">
        <f>K16/H16</f>
        <v>0.8698517526387688</v>
      </c>
      <c r="Q16" s="65">
        <f t="shared" si="8"/>
        <v>-2978936.8726713955</v>
      </c>
    </row>
    <row r="17" ht="38.25" customHeight="1"/>
    <row r="18" spans="1:5" ht="16.5">
      <c r="A18" s="21" t="s">
        <v>20</v>
      </c>
      <c r="B18" s="21" t="s">
        <v>21</v>
      </c>
      <c r="C18" s="21"/>
      <c r="D18" s="21"/>
      <c r="E18" s="21"/>
    </row>
    <row r="20" spans="1:6" ht="19.5" customHeight="1">
      <c r="A20" s="21" t="s">
        <v>22</v>
      </c>
      <c r="B20" s="21" t="s">
        <v>23</v>
      </c>
      <c r="C20" s="21"/>
      <c r="D20" s="21"/>
      <c r="E20" s="21"/>
      <c r="F20" s="21"/>
    </row>
    <row r="21" spans="1:5" ht="16.5">
      <c r="A21" s="21"/>
      <c r="B21" s="21"/>
      <c r="C21" s="21"/>
      <c r="D21" s="21"/>
      <c r="E21" s="21"/>
    </row>
    <row r="22" spans="1:6" ht="16.5">
      <c r="A22" s="21" t="s">
        <v>10</v>
      </c>
      <c r="B22" s="21" t="s">
        <v>24</v>
      </c>
      <c r="C22" s="21"/>
      <c r="D22" s="21"/>
      <c r="E22" s="21"/>
      <c r="F22" s="21"/>
    </row>
    <row r="23" spans="1:6" ht="16.5">
      <c r="A23" s="21"/>
      <c r="B23" s="21"/>
      <c r="C23" s="21"/>
      <c r="D23" s="21"/>
      <c r="E23" s="21"/>
      <c r="F23" s="21"/>
    </row>
    <row r="24" spans="1:6" ht="16.5">
      <c r="A24" s="21" t="s">
        <v>5</v>
      </c>
      <c r="B24" s="21" t="s">
        <v>25</v>
      </c>
      <c r="C24" s="21"/>
      <c r="D24" s="21"/>
      <c r="E24" s="21"/>
      <c r="F24" s="21"/>
    </row>
    <row r="26" ht="16.5">
      <c r="B26" s="21" t="s">
        <v>36</v>
      </c>
    </row>
    <row r="27" ht="16.5">
      <c r="B27" s="21" t="s">
        <v>37</v>
      </c>
    </row>
    <row r="28" ht="16.5">
      <c r="B28" s="21" t="s">
        <v>38</v>
      </c>
    </row>
  </sheetData>
  <sheetProtection selectLockedCells="1" selectUnlockedCells="1"/>
  <mergeCells count="8">
    <mergeCell ref="P8:Q8"/>
    <mergeCell ref="A16:B16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8"/>
  <sheetViews>
    <sheetView zoomScalePageLayoutView="0" workbookViewId="0" topLeftCell="A1">
      <selection activeCell="F6" sqref="F6"/>
    </sheetView>
  </sheetViews>
  <sheetFormatPr defaultColWidth="14.5" defaultRowHeight="11.25"/>
  <cols>
    <col min="1" max="1" width="16.66015625" style="0" customWidth="1"/>
    <col min="2" max="2" width="27" style="0" customWidth="1"/>
    <col min="3" max="4" width="13.33203125" style="0" customWidth="1"/>
    <col min="5" max="5" width="14.5" style="0" customWidth="1"/>
    <col min="6" max="6" width="13.33203125" style="0" customWidth="1"/>
    <col min="7" max="7" width="17" style="0" customWidth="1"/>
    <col min="8" max="8" width="17.66015625" style="0" customWidth="1"/>
    <col min="9" max="9" width="13.83203125" style="0" customWidth="1"/>
    <col min="10" max="10" width="15" style="0" customWidth="1"/>
    <col min="11" max="11" width="16.16015625" style="0" customWidth="1"/>
    <col min="12" max="12" width="12.66015625" style="0" customWidth="1"/>
    <col min="13" max="13" width="16.33203125" style="0" customWidth="1"/>
    <col min="14" max="14" width="13.83203125" style="0" customWidth="1"/>
    <col min="15" max="15" width="16.16015625" style="0" customWidth="1"/>
    <col min="16" max="16" width="14.5" style="0" customWidth="1"/>
    <col min="17" max="17" width="16.33203125" style="0" customWidth="1"/>
  </cols>
  <sheetData>
    <row r="1" spans="1:3" ht="20.25">
      <c r="A1" s="67"/>
      <c r="C1" s="25">
        <v>42217</v>
      </c>
    </row>
    <row r="2" ht="11.25">
      <c r="C2" s="26"/>
    </row>
    <row r="3" spans="3:5" ht="11.25">
      <c r="C3" s="27" t="s">
        <v>32</v>
      </c>
      <c r="D3" s="28">
        <v>42217</v>
      </c>
      <c r="E3" s="68"/>
    </row>
    <row r="4" spans="3:5" ht="11.25">
      <c r="C4" s="27" t="s">
        <v>32</v>
      </c>
      <c r="D4" s="28">
        <v>41852</v>
      </c>
      <c r="E4" s="68"/>
    </row>
    <row r="5" spans="2:5" ht="15.75">
      <c r="B5" s="29" t="s">
        <v>33</v>
      </c>
      <c r="D5" s="30"/>
      <c r="E5" s="31" t="e">
        <f>E3/E4</f>
        <v>#DIV/0!</v>
      </c>
    </row>
    <row r="6" ht="48.75" customHeight="1">
      <c r="F6" s="1"/>
    </row>
    <row r="7" spans="3:11" ht="27.75" customHeight="1">
      <c r="C7" s="91" t="s">
        <v>0</v>
      </c>
      <c r="D7" s="91"/>
      <c r="E7" s="91"/>
      <c r="F7" s="91"/>
      <c r="G7" s="91"/>
      <c r="H7" s="91"/>
      <c r="I7" s="91"/>
      <c r="J7" s="91"/>
      <c r="K7" s="91"/>
    </row>
    <row r="8" spans="3:17" ht="42.75" customHeight="1">
      <c r="C8" s="92">
        <v>41821</v>
      </c>
      <c r="D8" s="92"/>
      <c r="E8" s="92"/>
      <c r="F8" s="93" t="s">
        <v>34</v>
      </c>
      <c r="G8" s="93"/>
      <c r="H8" s="93"/>
      <c r="I8" s="92">
        <v>42186</v>
      </c>
      <c r="J8" s="92"/>
      <c r="K8" s="92"/>
      <c r="L8" s="94" t="s">
        <v>3</v>
      </c>
      <c r="M8" s="94"/>
      <c r="N8" s="88" t="s">
        <v>4</v>
      </c>
      <c r="O8" s="88"/>
      <c r="P8" s="88" t="s">
        <v>5</v>
      </c>
      <c r="Q8" s="88"/>
    </row>
    <row r="9" spans="1:17" ht="12.75" customHeight="1">
      <c r="A9" s="3" t="s">
        <v>6</v>
      </c>
      <c r="B9" s="4" t="s">
        <v>7</v>
      </c>
      <c r="C9" s="32" t="s">
        <v>8</v>
      </c>
      <c r="D9" s="33" t="s">
        <v>9</v>
      </c>
      <c r="E9" s="34" t="s">
        <v>10</v>
      </c>
      <c r="F9" s="35" t="s">
        <v>8</v>
      </c>
      <c r="G9" s="33" t="s">
        <v>9</v>
      </c>
      <c r="H9" s="36" t="s">
        <v>10</v>
      </c>
      <c r="I9" s="32" t="s">
        <v>8</v>
      </c>
      <c r="J9" s="33" t="s">
        <v>9</v>
      </c>
      <c r="K9" s="34" t="s">
        <v>10</v>
      </c>
      <c r="L9" s="37" t="s">
        <v>11</v>
      </c>
      <c r="M9" s="2" t="s">
        <v>12</v>
      </c>
      <c r="N9" s="2" t="s">
        <v>11</v>
      </c>
      <c r="O9" s="2" t="s">
        <v>12</v>
      </c>
      <c r="P9" s="2" t="s">
        <v>11</v>
      </c>
      <c r="Q9" s="2" t="s">
        <v>12</v>
      </c>
    </row>
    <row r="10" spans="1:17" s="50" customFormat="1" ht="19.5" customHeight="1">
      <c r="A10" s="38" t="s">
        <v>13</v>
      </c>
      <c r="B10" s="39" t="s">
        <v>14</v>
      </c>
      <c r="C10" s="69"/>
      <c r="D10" s="41"/>
      <c r="E10" s="69"/>
      <c r="F10" s="43" t="e">
        <f aca="true" t="shared" si="0" ref="F10:F15">C10*$E$5</f>
        <v>#DIV/0!</v>
      </c>
      <c r="G10" s="44" t="e">
        <f aca="true" t="shared" si="1" ref="G10:G15">D10*$E$5</f>
        <v>#DIV/0!</v>
      </c>
      <c r="H10" s="45" t="e">
        <f aca="true" t="shared" si="2" ref="H10:H15">E10*$E$5</f>
        <v>#DIV/0!</v>
      </c>
      <c r="I10" s="69"/>
      <c r="J10" s="44"/>
      <c r="K10" s="72"/>
      <c r="L10" s="47" t="e">
        <f aca="true" t="shared" si="3" ref="L10:L15">IF(F10&lt;0.01,0,I10/F10)</f>
        <v>#DIV/0!</v>
      </c>
      <c r="M10" s="48" t="e">
        <f aca="true" t="shared" si="4" ref="M10:M15">IF((ABS(L10)&lt;0.00001),0,(I10-F10))</f>
        <v>#DIV/0!</v>
      </c>
      <c r="N10" s="49" t="e">
        <f aca="true" t="shared" si="5" ref="N10:N15">IF(G10&lt;0.0001,0,J10/G10)</f>
        <v>#DIV/0!</v>
      </c>
      <c r="O10" s="48" t="e">
        <f aca="true" t="shared" si="6" ref="O10:O16">IF(ABS(N10)&lt;0.01,0,(J10-G10))</f>
        <v>#DIV/0!</v>
      </c>
      <c r="P10" s="49" t="e">
        <f aca="true" t="shared" si="7" ref="P10:P15">IF(H10&lt;0.01,0,K10/H10)</f>
        <v>#DIV/0!</v>
      </c>
      <c r="Q10" s="48" t="e">
        <f aca="true" t="shared" si="8" ref="Q10:Q16">IF(ABS(P10)&lt;0.0001,0,(K10-H10))</f>
        <v>#DIV/0!</v>
      </c>
    </row>
    <row r="11" spans="1:17" s="50" customFormat="1" ht="19.5" customHeight="1">
      <c r="A11" s="38" t="s">
        <v>15</v>
      </c>
      <c r="B11" s="39" t="s">
        <v>16</v>
      </c>
      <c r="C11" s="69"/>
      <c r="D11" s="41"/>
      <c r="E11" s="69"/>
      <c r="F11" s="43" t="e">
        <f t="shared" si="0"/>
        <v>#DIV/0!</v>
      </c>
      <c r="G11" s="44" t="e">
        <f t="shared" si="1"/>
        <v>#DIV/0!</v>
      </c>
      <c r="H11" s="45" t="e">
        <f t="shared" si="2"/>
        <v>#DIV/0!</v>
      </c>
      <c r="I11" s="69"/>
      <c r="J11" s="44"/>
      <c r="K11" s="72"/>
      <c r="L11" s="47" t="e">
        <f t="shared" si="3"/>
        <v>#DIV/0!</v>
      </c>
      <c r="M11" s="48" t="e">
        <f t="shared" si="4"/>
        <v>#DIV/0!</v>
      </c>
      <c r="N11" s="49" t="e">
        <f t="shared" si="5"/>
        <v>#DIV/0!</v>
      </c>
      <c r="O11" s="48" t="e">
        <f t="shared" si="6"/>
        <v>#DIV/0!</v>
      </c>
      <c r="P11" s="49" t="e">
        <f t="shared" si="7"/>
        <v>#DIV/0!</v>
      </c>
      <c r="Q11" s="48" t="e">
        <f t="shared" si="8"/>
        <v>#DIV/0!</v>
      </c>
    </row>
    <row r="12" spans="1:17" s="50" customFormat="1" ht="19.5" customHeight="1">
      <c r="A12" s="38" t="s">
        <v>15</v>
      </c>
      <c r="B12" s="39" t="s">
        <v>17</v>
      </c>
      <c r="C12" s="73"/>
      <c r="D12" s="74"/>
      <c r="E12" s="69"/>
      <c r="F12" s="43" t="e">
        <f t="shared" si="0"/>
        <v>#DIV/0!</v>
      </c>
      <c r="G12" s="44" t="e">
        <f t="shared" si="1"/>
        <v>#DIV/0!</v>
      </c>
      <c r="H12" s="45" t="e">
        <f t="shared" si="2"/>
        <v>#DIV/0!</v>
      </c>
      <c r="I12" s="69"/>
      <c r="J12" s="75"/>
      <c r="K12" s="69"/>
      <c r="L12" s="47" t="e">
        <f t="shared" si="3"/>
        <v>#DIV/0!</v>
      </c>
      <c r="M12" s="48" t="e">
        <f t="shared" si="4"/>
        <v>#DIV/0!</v>
      </c>
      <c r="N12" s="49" t="e">
        <f t="shared" si="5"/>
        <v>#DIV/0!</v>
      </c>
      <c r="O12" s="48" t="e">
        <f t="shared" si="6"/>
        <v>#DIV/0!</v>
      </c>
      <c r="P12" s="49" t="e">
        <f t="shared" si="7"/>
        <v>#DIV/0!</v>
      </c>
      <c r="Q12" s="48" t="e">
        <f t="shared" si="8"/>
        <v>#DIV/0!</v>
      </c>
    </row>
    <row r="13" spans="1:17" s="50" customFormat="1" ht="19.5" customHeight="1">
      <c r="A13" s="51" t="s">
        <v>15</v>
      </c>
      <c r="B13" s="52" t="s">
        <v>39</v>
      </c>
      <c r="C13" s="69"/>
      <c r="D13" s="76"/>
      <c r="E13" s="69"/>
      <c r="F13" s="43" t="e">
        <f t="shared" si="0"/>
        <v>#DIV/0!</v>
      </c>
      <c r="G13" s="44" t="e">
        <f t="shared" si="1"/>
        <v>#DIV/0!</v>
      </c>
      <c r="H13" s="45" t="e">
        <f t="shared" si="2"/>
        <v>#DIV/0!</v>
      </c>
      <c r="I13" s="69"/>
      <c r="J13" s="44"/>
      <c r="K13" s="7"/>
      <c r="L13" s="47" t="e">
        <f t="shared" si="3"/>
        <v>#DIV/0!</v>
      </c>
      <c r="M13" s="48" t="e">
        <f t="shared" si="4"/>
        <v>#DIV/0!</v>
      </c>
      <c r="N13" s="49" t="e">
        <f t="shared" si="5"/>
        <v>#DIV/0!</v>
      </c>
      <c r="O13" s="48" t="e">
        <f t="shared" si="6"/>
        <v>#DIV/0!</v>
      </c>
      <c r="P13" s="49" t="e">
        <f t="shared" si="7"/>
        <v>#DIV/0!</v>
      </c>
      <c r="Q13" s="48" t="e">
        <f t="shared" si="8"/>
        <v>#DIV/0!</v>
      </c>
    </row>
    <row r="14" spans="1:17" s="50" customFormat="1" ht="19.5" customHeight="1">
      <c r="A14" s="51" t="s">
        <v>15</v>
      </c>
      <c r="B14" s="52" t="s">
        <v>40</v>
      </c>
      <c r="C14" s="69"/>
      <c r="D14" s="76"/>
      <c r="E14" s="69"/>
      <c r="F14" s="43" t="e">
        <f t="shared" si="0"/>
        <v>#DIV/0!</v>
      </c>
      <c r="G14" s="44" t="e">
        <f t="shared" si="1"/>
        <v>#DIV/0!</v>
      </c>
      <c r="H14" s="45" t="e">
        <f t="shared" si="2"/>
        <v>#DIV/0!</v>
      </c>
      <c r="I14" s="69"/>
      <c r="J14" s="44"/>
      <c r="K14" s="69"/>
      <c r="L14" s="47" t="e">
        <f t="shared" si="3"/>
        <v>#DIV/0!</v>
      </c>
      <c r="M14" s="48" t="e">
        <f t="shared" si="4"/>
        <v>#DIV/0!</v>
      </c>
      <c r="N14" s="49" t="e">
        <f t="shared" si="5"/>
        <v>#DIV/0!</v>
      </c>
      <c r="O14" s="48" t="e">
        <f t="shared" si="6"/>
        <v>#DIV/0!</v>
      </c>
      <c r="P14" s="49" t="e">
        <f t="shared" si="7"/>
        <v>#DIV/0!</v>
      </c>
      <c r="Q14" s="48" t="e">
        <f t="shared" si="8"/>
        <v>#DIV/0!</v>
      </c>
    </row>
    <row r="15" spans="1:17" s="50" customFormat="1" ht="19.5" customHeight="1">
      <c r="A15" s="38"/>
      <c r="B15" s="56" t="s">
        <v>35</v>
      </c>
      <c r="C15" s="7"/>
      <c r="D15" s="41"/>
      <c r="E15" s="42"/>
      <c r="F15" s="43" t="e">
        <f t="shared" si="0"/>
        <v>#DIV/0!</v>
      </c>
      <c r="G15" s="44" t="e">
        <f t="shared" si="1"/>
        <v>#DIV/0!</v>
      </c>
      <c r="H15" s="45" t="e">
        <f t="shared" si="2"/>
        <v>#DIV/0!</v>
      </c>
      <c r="I15"/>
      <c r="J15" s="44"/>
      <c r="K15" s="57"/>
      <c r="L15" s="47" t="e">
        <f t="shared" si="3"/>
        <v>#DIV/0!</v>
      </c>
      <c r="M15" s="48" t="e">
        <f t="shared" si="4"/>
        <v>#DIV/0!</v>
      </c>
      <c r="N15" s="49" t="e">
        <f t="shared" si="5"/>
        <v>#DIV/0!</v>
      </c>
      <c r="O15" s="48" t="e">
        <f t="shared" si="6"/>
        <v>#DIV/0!</v>
      </c>
      <c r="P15" s="49" t="e">
        <f t="shared" si="7"/>
        <v>#DIV/0!</v>
      </c>
      <c r="Q15" s="48" t="e">
        <f t="shared" si="8"/>
        <v>#DIV/0!</v>
      </c>
    </row>
    <row r="16" spans="1:17" s="66" customFormat="1" ht="19.5" customHeight="1">
      <c r="A16" s="95" t="s">
        <v>19</v>
      </c>
      <c r="B16" s="95"/>
      <c r="C16" s="58">
        <f aca="true" t="shared" si="9" ref="C16:K16">SUM(C10:C15)</f>
        <v>0</v>
      </c>
      <c r="D16" s="59">
        <f t="shared" si="9"/>
        <v>0</v>
      </c>
      <c r="E16" s="60">
        <f t="shared" si="9"/>
        <v>0</v>
      </c>
      <c r="F16" s="58" t="e">
        <f t="shared" si="9"/>
        <v>#DIV/0!</v>
      </c>
      <c r="G16" s="59" t="e">
        <f t="shared" si="9"/>
        <v>#DIV/0!</v>
      </c>
      <c r="H16" s="60" t="e">
        <f t="shared" si="9"/>
        <v>#DIV/0!</v>
      </c>
      <c r="I16" s="58">
        <f t="shared" si="9"/>
        <v>0</v>
      </c>
      <c r="J16" s="59">
        <f t="shared" si="9"/>
        <v>0</v>
      </c>
      <c r="K16" s="60">
        <f t="shared" si="9"/>
        <v>0</v>
      </c>
      <c r="L16" s="61" t="e">
        <f>I16/F16</f>
        <v>#DIV/0!</v>
      </c>
      <c r="M16" s="62" t="e">
        <f>IF((ABS(L16)&lt;0.01),0,(I16-F16))</f>
        <v>#DIV/0!</v>
      </c>
      <c r="N16" s="63" t="e">
        <f>J16/G16</f>
        <v>#DIV/0!</v>
      </c>
      <c r="O16" s="62" t="e">
        <f t="shared" si="6"/>
        <v>#DIV/0!</v>
      </c>
      <c r="P16" s="64" t="e">
        <f>K16/H16</f>
        <v>#DIV/0!</v>
      </c>
      <c r="Q16" s="65" t="e">
        <f t="shared" si="8"/>
        <v>#DIV/0!</v>
      </c>
    </row>
    <row r="17" ht="38.25" customHeight="1"/>
    <row r="18" spans="1:5" ht="16.5">
      <c r="A18" s="21" t="s">
        <v>20</v>
      </c>
      <c r="B18" s="21" t="s">
        <v>21</v>
      </c>
      <c r="C18" s="21"/>
      <c r="D18" s="21"/>
      <c r="E18" s="21"/>
    </row>
    <row r="20" spans="1:6" ht="19.5" customHeight="1">
      <c r="A20" s="21" t="s">
        <v>22</v>
      </c>
      <c r="B20" s="21" t="s">
        <v>23</v>
      </c>
      <c r="C20" s="21"/>
      <c r="D20" s="21"/>
      <c r="E20" s="21"/>
      <c r="F20" s="21"/>
    </row>
    <row r="21" spans="1:5" ht="16.5">
      <c r="A21" s="21"/>
      <c r="B21" s="21"/>
      <c r="C21" s="21"/>
      <c r="D21" s="21"/>
      <c r="E21" s="21"/>
    </row>
    <row r="22" spans="1:6" ht="16.5">
      <c r="A22" s="21" t="s">
        <v>10</v>
      </c>
      <c r="B22" s="21" t="s">
        <v>24</v>
      </c>
      <c r="C22" s="21"/>
      <c r="D22" s="21"/>
      <c r="E22" s="21"/>
      <c r="F22" s="21"/>
    </row>
    <row r="23" spans="1:6" ht="16.5">
      <c r="A23" s="21"/>
      <c r="B23" s="21"/>
      <c r="C23" s="21"/>
      <c r="D23" s="21"/>
      <c r="E23" s="21"/>
      <c r="F23" s="21"/>
    </row>
    <row r="24" spans="1:6" ht="16.5">
      <c r="A24" s="21" t="s">
        <v>5</v>
      </c>
      <c r="B24" s="21" t="s">
        <v>25</v>
      </c>
      <c r="C24" s="21"/>
      <c r="D24" s="21"/>
      <c r="E24" s="21"/>
      <c r="F24" s="21"/>
    </row>
    <row r="26" ht="16.5">
      <c r="B26" s="21" t="s">
        <v>36</v>
      </c>
    </row>
    <row r="27" ht="16.5">
      <c r="B27" s="21" t="s">
        <v>37</v>
      </c>
    </row>
    <row r="28" ht="16.5">
      <c r="B28" s="21" t="s">
        <v>38</v>
      </c>
    </row>
  </sheetData>
  <sheetProtection selectLockedCells="1" selectUnlockedCells="1"/>
  <mergeCells count="8">
    <mergeCell ref="P8:Q8"/>
    <mergeCell ref="A16:B16"/>
    <mergeCell ref="C7:K7"/>
    <mergeCell ref="C8:E8"/>
    <mergeCell ref="F8:H8"/>
    <mergeCell ref="I8:K8"/>
    <mergeCell ref="L8:M8"/>
    <mergeCell ref="N8:O8"/>
  </mergeCells>
  <printOptions/>
  <pageMargins left="0.25" right="0.25" top="0.75" bottom="0.75" header="0.3" footer="0.3"/>
  <pageSetup fitToHeight="0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2015-08-10T13:58:56Z</dcterms:modified>
  <cp:category/>
  <cp:version/>
  <cp:contentType/>
  <cp:contentStatus/>
</cp:coreProperties>
</file>